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4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xlnm.Print_Area" localSheetId="1">'bsheet'!$A$1:$E$68</definedName>
    <definedName name="_xlnm.Print_Area" localSheetId="3">'cashflow'!$A$1:$D$53</definedName>
    <definedName name="_xlnm.Print_Area" localSheetId="2">'equity'!$A$1:$L$48</definedName>
    <definedName name="_xlnm.Print_Area" localSheetId="0">'income'!$A$1:$H$43</definedName>
    <definedName name="_xlnm.Print_Area" localSheetId="4">'notes'!$A$159:$I$222</definedName>
    <definedName name="_xlnm.Print_Titles" localSheetId="4">'notes'!$A:$A,'notes'!$1:$4</definedName>
  </definedNames>
  <calcPr fullCalcOnLoad="1"/>
</workbook>
</file>

<file path=xl/sharedStrings.xml><?xml version="1.0" encoding="utf-8"?>
<sst xmlns="http://schemas.openxmlformats.org/spreadsheetml/2006/main" count="396" uniqueCount="320">
  <si>
    <t>BOLTON BERHAD</t>
  </si>
  <si>
    <t>(Company No. 5572-H)</t>
  </si>
  <si>
    <t>(Incorporated in Malaysia)</t>
  </si>
  <si>
    <t>RM'000</t>
  </si>
  <si>
    <t>CONDENSED CONSOLIDATED INCOME STATEMENTS</t>
  </si>
  <si>
    <t>Revenue</t>
  </si>
  <si>
    <t>Operating expenses</t>
  </si>
  <si>
    <t>Other operating income</t>
  </si>
  <si>
    <t>Finance costs</t>
  </si>
  <si>
    <t>Investing results</t>
  </si>
  <si>
    <t>Taxation</t>
  </si>
  <si>
    <t>Property, Plant and Equipment</t>
  </si>
  <si>
    <t>Intangible Assets</t>
  </si>
  <si>
    <t>Current Assets</t>
  </si>
  <si>
    <t xml:space="preserve">         Inventories</t>
  </si>
  <si>
    <t xml:space="preserve">         Debtors</t>
  </si>
  <si>
    <t xml:space="preserve">         Cash and cash equivalents</t>
  </si>
  <si>
    <t>Current Liabilities</t>
  </si>
  <si>
    <t xml:space="preserve">         Trade and other creditors</t>
  </si>
  <si>
    <t xml:space="preserve">         Overdraft and short term borrowings</t>
  </si>
  <si>
    <t>Share Capital</t>
  </si>
  <si>
    <t>Reserves</t>
  </si>
  <si>
    <t>Shareholders' Fund</t>
  </si>
  <si>
    <t>ended</t>
  </si>
  <si>
    <t>Adjustment for non-cash flow :-</t>
  </si>
  <si>
    <t xml:space="preserve">         Non-cash items</t>
  </si>
  <si>
    <t xml:space="preserve">         Non-operating items (which are investing/financing)</t>
  </si>
  <si>
    <t>Changes in working capital</t>
  </si>
  <si>
    <t xml:space="preserve">         Net change in current assets</t>
  </si>
  <si>
    <t>Net cash flows from operating activities</t>
  </si>
  <si>
    <t>Investing Activities</t>
  </si>
  <si>
    <t xml:space="preserve">         - Other investments</t>
  </si>
  <si>
    <t>Financing Activities</t>
  </si>
  <si>
    <t xml:space="preserve">        - Bank borrowings</t>
  </si>
  <si>
    <t>Net Change in Cash and Cash Equivalents</t>
  </si>
  <si>
    <t>Share</t>
  </si>
  <si>
    <t>Capital</t>
  </si>
  <si>
    <t>Reserve</t>
  </si>
  <si>
    <t>Retained</t>
  </si>
  <si>
    <t>Profits</t>
  </si>
  <si>
    <t>Total</t>
  </si>
  <si>
    <t>Exceptional items</t>
  </si>
  <si>
    <t>Seasonality or Cyclical Factors</t>
  </si>
  <si>
    <t>There have been no material seasonal or cyclical factors affecting the results of the quarter under review.</t>
  </si>
  <si>
    <t>Changes in estimates</t>
  </si>
  <si>
    <t>Debt and Equity Securities</t>
  </si>
  <si>
    <t>Dividends Paid</t>
  </si>
  <si>
    <t>Segmental Reporting</t>
  </si>
  <si>
    <t>Hotel</t>
  </si>
  <si>
    <t>Subsequent Events</t>
  </si>
  <si>
    <t>Changes in the Composition of the Group</t>
  </si>
  <si>
    <t>Changes in contingent liabilities and contingent assets</t>
  </si>
  <si>
    <t>Review of Performance</t>
  </si>
  <si>
    <t>Profit Forecast/Profit Guarantee</t>
  </si>
  <si>
    <t>Taxation comprises the following :-</t>
  </si>
  <si>
    <t>Current taxation</t>
  </si>
  <si>
    <t>Associated and joint venture companies</t>
  </si>
  <si>
    <t>Quoted investments</t>
  </si>
  <si>
    <t>(a) Total purchases and sales of quoted investments are as follows :-</t>
  </si>
  <si>
    <t xml:space="preserve">        Total purchases</t>
  </si>
  <si>
    <t xml:space="preserve">        Total sales proceeds</t>
  </si>
  <si>
    <t>At</t>
  </si>
  <si>
    <t>At Book</t>
  </si>
  <si>
    <t>At Market</t>
  </si>
  <si>
    <t>Cost</t>
  </si>
  <si>
    <t>Value</t>
  </si>
  <si>
    <t xml:space="preserve">        Quoted in Malaysia </t>
  </si>
  <si>
    <t xml:space="preserve">                Associated company</t>
  </si>
  <si>
    <t xml:space="preserve">                Other investments</t>
  </si>
  <si>
    <t xml:space="preserve">        Total quoted investments</t>
  </si>
  <si>
    <t>Corporate Developments</t>
  </si>
  <si>
    <t>Group borrowings</t>
  </si>
  <si>
    <t>Total Group borrowings</t>
  </si>
  <si>
    <t>Off Balance Sheet Financial Instruments</t>
  </si>
  <si>
    <t>There has been no financial instruments with off balance sheet risks as at the date of this report.</t>
  </si>
  <si>
    <t>Material Litigation</t>
  </si>
  <si>
    <t>There has been no material litigation pending as at the date of this report.</t>
  </si>
  <si>
    <t>Earnings per share</t>
  </si>
  <si>
    <t>BY ORDER OF THE BOARD</t>
  </si>
  <si>
    <t>LIM SENG YON</t>
  </si>
  <si>
    <t>Kuala Lumpur</t>
  </si>
  <si>
    <t>Basis of Preparation</t>
  </si>
  <si>
    <t>There were no changes in estimates of amounts reported in prior quarters of the current financial year or changes</t>
  </si>
  <si>
    <t>by independent professional valuers less depreciation.</t>
  </si>
  <si>
    <t>All borrowings are denominated in Ringgit Malaysia.</t>
  </si>
  <si>
    <t xml:space="preserve">         3 months ended</t>
  </si>
  <si>
    <t xml:space="preserve">           3 months ended</t>
  </si>
  <si>
    <t>As at</t>
  </si>
  <si>
    <t>Long term investments</t>
  </si>
  <si>
    <t>Land held for development</t>
  </si>
  <si>
    <t xml:space="preserve">         Short term investments</t>
  </si>
  <si>
    <t>Long Term Borrowings</t>
  </si>
  <si>
    <t>Long term liabilities</t>
  </si>
  <si>
    <t>Deferred taxation</t>
  </si>
  <si>
    <t>Net Tangible Assets per share (RM)</t>
  </si>
  <si>
    <t>Premium</t>
  </si>
  <si>
    <t>Distributable</t>
  </si>
  <si>
    <t>Exchange</t>
  </si>
  <si>
    <t>The accounting policies and methods of computations adopted by the Group in this interim financial report are consistent</t>
  </si>
  <si>
    <t>not qualified.</t>
  </si>
  <si>
    <t>Business segments</t>
  </si>
  <si>
    <t>Food</t>
  </si>
  <si>
    <t>Franchising</t>
  </si>
  <si>
    <t>Segment results</t>
  </si>
  <si>
    <t>Unallocated expenses</t>
  </si>
  <si>
    <t>Operating profit</t>
  </si>
  <si>
    <t>Segment results include items directly attributable to a segment as well as those that can be allocated on a reasonable basis.</t>
  </si>
  <si>
    <t>Unallocated expenses comprise mainly head office expenses.</t>
  </si>
  <si>
    <t>3 months ended</t>
  </si>
  <si>
    <t xml:space="preserve">         Taxation paid</t>
  </si>
  <si>
    <t xml:space="preserve">         Land held for development</t>
  </si>
  <si>
    <t xml:space="preserve">         Net change in liabilities</t>
  </si>
  <si>
    <t>CONDENSED CONSOLIDATED BALANCE SHEETS</t>
  </si>
  <si>
    <t>CONDENSED CONSOLIDATED STATEMENT OF CHANGES IN EQUITY</t>
  </si>
  <si>
    <t>CONDENSED CONSOLIDATED CASH FLOW STATEMENTS</t>
  </si>
  <si>
    <t>Dividends Proposed</t>
  </si>
  <si>
    <t xml:space="preserve">(The Condensed Consolidated Income Statements should be read in conjunction with the Annual Financial Statements </t>
  </si>
  <si>
    <t>(The Condensed Consolidated Statements of Changes in Equity should be read in conjunction with the Annual Financial Statements</t>
  </si>
  <si>
    <t>Valuation of property, plant and equipment</t>
  </si>
  <si>
    <t>The valuation of land and buildings have been brought forward, without amendment from the most recent annual</t>
  </si>
  <si>
    <t xml:space="preserve">(The Condensed Consolidated Balance Sheets should be read in conjunction with the Annual </t>
  </si>
  <si>
    <t xml:space="preserve">(The Condensed Consolidated Cash Flow Statements should be read in conjunction with the Annual </t>
  </si>
  <si>
    <t>Minority interests</t>
  </si>
  <si>
    <t>Minority Interests</t>
  </si>
  <si>
    <t>Investment in Associated and Joint Venture Companies</t>
  </si>
  <si>
    <t>BOLTON BERHAD (5572-H)</t>
  </si>
  <si>
    <t>Explanatory Notes</t>
  </si>
  <si>
    <t>A1.</t>
  </si>
  <si>
    <t>A2.</t>
  </si>
  <si>
    <t>Audit Qualification</t>
  </si>
  <si>
    <t>A3.</t>
  </si>
  <si>
    <t>A4.</t>
  </si>
  <si>
    <t>A5.</t>
  </si>
  <si>
    <t>A6.</t>
  </si>
  <si>
    <t>A7.</t>
  </si>
  <si>
    <t>A8.</t>
  </si>
  <si>
    <t>A9.</t>
  </si>
  <si>
    <t>A10.</t>
  </si>
  <si>
    <t>A11.</t>
  </si>
  <si>
    <t>A12.</t>
  </si>
  <si>
    <t>LISTING REQUIREMENTS.</t>
  </si>
  <si>
    <t>B1.</t>
  </si>
  <si>
    <t>B2.</t>
  </si>
  <si>
    <t>Sale of unquoted investments and properties</t>
  </si>
  <si>
    <t>B3.</t>
  </si>
  <si>
    <t>B4.</t>
  </si>
  <si>
    <t>B5.</t>
  </si>
  <si>
    <t>B6.</t>
  </si>
  <si>
    <t>B7.</t>
  </si>
  <si>
    <t>B8.</t>
  </si>
  <si>
    <t>B9.</t>
  </si>
  <si>
    <t>B10.</t>
  </si>
  <si>
    <t>B11.</t>
  </si>
  <si>
    <t>B12.</t>
  </si>
  <si>
    <t xml:space="preserve">     Secured</t>
  </si>
  <si>
    <t xml:space="preserve">Short term bank borrowings - </t>
  </si>
  <si>
    <t xml:space="preserve">     Unsecured</t>
  </si>
  <si>
    <t>Long term bank borrowings</t>
  </si>
  <si>
    <t>B13.</t>
  </si>
  <si>
    <t>is anti-dilutive.</t>
  </si>
  <si>
    <t>Net Current Assets</t>
  </si>
  <si>
    <t>other than the sale of land and buildings in the normal course of business as property developers.</t>
  </si>
  <si>
    <t>At 1 January 2004</t>
  </si>
  <si>
    <t xml:space="preserve">         - Property, plant and equipments</t>
  </si>
  <si>
    <t>Material Changes in the Quarterly Results as Compared with the Immediate Preceding Quarter</t>
  </si>
  <si>
    <t>KOAY BENG HOCK</t>
  </si>
  <si>
    <t>Secretaries</t>
  </si>
  <si>
    <t>ADDITIONAL INFORMATION AS REQUIRED BY APPENDIX 9B OF THE BURSA MALAYSIA SECURITIES BERHAD</t>
  </si>
  <si>
    <t>There were no material changes in the composition of the Group during the interim period under review.</t>
  </si>
  <si>
    <t>There is no sale of unquoted investments during the current financial period. There is no sale of properties</t>
  </si>
  <si>
    <t>Operating profit before changes in working capital</t>
  </si>
  <si>
    <t>(b) As part of the agreement on the disposal of the Group's entire equity interest in Symphony Global Sdn Bhd (formerly known as</t>
  </si>
  <si>
    <t>The fully diluted earnings per share for the current period is not presented as the effect of the conversion of warrants</t>
  </si>
  <si>
    <t xml:space="preserve"> </t>
  </si>
  <si>
    <t xml:space="preserve">     (i) at the request of the Company and upon the written consent of SHB; or</t>
  </si>
  <si>
    <t xml:space="preserve">     (iii) if the Board of Directors of SGSB are appointed in a manner other than two (2) Directors being nominated by SHB, two (2)</t>
  </si>
  <si>
    <t xml:space="preserve">         technology which materially affects the business of SGSB; or</t>
  </si>
  <si>
    <t xml:space="preserve">          Directors being nominated by the Company and the remaining three (3) Directors being nominated from the management of</t>
  </si>
  <si>
    <t xml:space="preserve">          SGSB and approved by the Company.</t>
  </si>
  <si>
    <t>Not applicable</t>
  </si>
  <si>
    <t xml:space="preserve">         - Net cash received on disposal of subsidiary company</t>
  </si>
  <si>
    <t xml:space="preserve">     Global Innovative Management Partners-ACT Sdn Bhd)("SGSB") to Symphony House Bhd ("SHB"), the Company provided a</t>
  </si>
  <si>
    <t>Appendix A</t>
  </si>
  <si>
    <t>for the year ended 31 December 2004)</t>
  </si>
  <si>
    <t>Net profit for the period</t>
  </si>
  <si>
    <t>Financial Statements for the year ended 31 December 2004)</t>
  </si>
  <si>
    <t>Cash and Cash Equivalents at end of period</t>
  </si>
  <si>
    <t>Cash and Cash Equivalents at beginning of period</t>
  </si>
  <si>
    <t>The audit report of the Group's most recent annual audited financial statements for the year ended 31 December 2004 was</t>
  </si>
  <si>
    <t>audited statements for the year ended 31 December 2004. The carrying value is based on a valuation carried out in 1983</t>
  </si>
  <si>
    <t>in estimates of amounts reported in prior financial years that have a material effect in the current financial quarter.</t>
  </si>
  <si>
    <t>Property</t>
  </si>
  <si>
    <t>Development</t>
  </si>
  <si>
    <t>Investment</t>
  </si>
  <si>
    <t>No dividend has been declared for the interim period under review.</t>
  </si>
  <si>
    <t xml:space="preserve">     RM915,000 since the last annual balance sheet date. Corporate guarantees given to financial institutions for facilities</t>
  </si>
  <si>
    <t>The interim financial report is unaudited and has been prepared in accordance with Financial Reporting Standard (FRS) 134</t>
  </si>
  <si>
    <t>Interim Financial Reporting and Chapter 9 part K of the Listing Requirements of the Bursa Malaysia Securities Berhad.</t>
  </si>
  <si>
    <t>Prospects for the current financial year</t>
  </si>
  <si>
    <t xml:space="preserve">        excluding treasury shares ('000)</t>
  </si>
  <si>
    <t>Weighted average number of ordinary shares</t>
  </si>
  <si>
    <t>Less : 847,000 treasury shares, at cost</t>
  </si>
  <si>
    <t xml:space="preserve">         - Equity investments</t>
  </si>
  <si>
    <t>At 1 January 2005 :</t>
  </si>
  <si>
    <t>- as previously reported</t>
  </si>
  <si>
    <t>- prior year adjustments</t>
  </si>
  <si>
    <t xml:space="preserve">  Impairment losses on -</t>
  </si>
  <si>
    <t xml:space="preserve">            goodwill</t>
  </si>
  <si>
    <t>- as restated</t>
  </si>
  <si>
    <t xml:space="preserve">        Total loss on disposal</t>
  </si>
  <si>
    <t>---------------------Non-distributable----------------</t>
  </si>
  <si>
    <t xml:space="preserve">  Adjustment on minority interest</t>
  </si>
  <si>
    <t>(Loss)/Profit before tax</t>
  </si>
  <si>
    <t>(Loss)/Profit after tax</t>
  </si>
  <si>
    <t>Net (loss)/profit for the period</t>
  </si>
  <si>
    <t>Net loss for the period</t>
  </si>
  <si>
    <t>Net (loss)/profit for the period (RM'000)</t>
  </si>
  <si>
    <t>Basic (loss)/earnings per share (sen)</t>
  </si>
  <si>
    <t>Net (Loss)/Profit before tax</t>
  </si>
  <si>
    <t>(LPS)/EPS - basic (sen)</t>
  </si>
  <si>
    <t>Interim dividend in specie of 31,969,136</t>
  </si>
  <si>
    <t xml:space="preserve">  ordinary shares of RM0.10 each in</t>
  </si>
  <si>
    <t xml:space="preserve">  Symphony House Bhd</t>
  </si>
  <si>
    <t>with those adopted in the most recent annual audited financial statements for the year ended 31 December 2004 other than</t>
  </si>
  <si>
    <t>Share of results of associated and joint venture companies</t>
  </si>
  <si>
    <t>(a) Proposed private placement of up to 10% of the Company's issued and paid-up share capital;</t>
  </si>
  <si>
    <t>(d) Proposed increase in the Company's authorised share capital;</t>
  </si>
  <si>
    <t>(e) Proposed internal reorganisation of the enlarged Bolton Group of Companies:</t>
  </si>
  <si>
    <t xml:space="preserve">     The Proposed Increase in subject to the approval of the shareholders of the Company at an EGM to be convened later.</t>
  </si>
  <si>
    <t>31/12/2004</t>
  </si>
  <si>
    <t>restated</t>
  </si>
  <si>
    <t>Negative Goodwill on consolidation</t>
  </si>
  <si>
    <t xml:space="preserve">         - Associated companies</t>
  </si>
  <si>
    <t>Loss before taxation</t>
  </si>
  <si>
    <t>(c) Proposed conditional voluntary general offer by the Company through Commerce International Merchant Bankers Bhd for the</t>
  </si>
  <si>
    <t xml:space="preserve">     remaining ordinary shares of RM0.10 each in Symphony House Berhad ("SHB") and Warrants 2004/2009 in SHB not held by the</t>
  </si>
  <si>
    <t xml:space="preserve">     The Proposed Offer is subject to the approvals of the SC,FIC and shareholders of the Company at an EGM to be convened later.</t>
  </si>
  <si>
    <t>(b) Proposed privatisation of Kejora Harta Bhd ("KHB") through a members' scheme of arrangement under Section 176 of the Companies</t>
  </si>
  <si>
    <t xml:space="preserve">      The Proposed Scheme is subject to sanction from the High Court of Malaya and the approvals of the SC,FIC, KHB warrant holders</t>
  </si>
  <si>
    <t>Share of results of associated and joint venture companies comprised of :-</t>
  </si>
  <si>
    <t>Liquid bulking</t>
  </si>
  <si>
    <t>IT and services</t>
  </si>
  <si>
    <t>Property development</t>
  </si>
  <si>
    <t>Consumer retail</t>
  </si>
  <si>
    <t>Investment and others</t>
  </si>
  <si>
    <t>Group's share of an associated company's provision for impairment losses</t>
  </si>
  <si>
    <t>Included in investing results are :-</t>
  </si>
  <si>
    <t>Included in operating expenses are :-</t>
  </si>
  <si>
    <t>Provision for impairment loss on :</t>
  </si>
  <si>
    <t xml:space="preserve">          quoted investment</t>
  </si>
  <si>
    <t xml:space="preserve">          unquoted associated company</t>
  </si>
  <si>
    <t>Loss on disposal of quoted investment</t>
  </si>
  <si>
    <t>Write back of gain on disposal of unquoted associated company</t>
  </si>
  <si>
    <t xml:space="preserve">          certain capitalized cost</t>
  </si>
  <si>
    <t xml:space="preserve">      Act, 1965 and Proposed acquisition of warrants in Kejora Harta Bhd ("Proposed Scheme");</t>
  </si>
  <si>
    <t>(Loss)/Profit from operations</t>
  </si>
  <si>
    <t xml:space="preserve">          assets of certain subsidiary companies</t>
  </si>
  <si>
    <t xml:space="preserve">           quoted associated company</t>
  </si>
  <si>
    <t>Provision for impairment losses in quoted and unquoted associated companies</t>
  </si>
  <si>
    <t>impairment losses on investment in a subsidiary company and inventories of completed properties and land held for development, and</t>
  </si>
  <si>
    <t xml:space="preserve">     guarantee that the aggregate profit after tax of SGSB Group for the three financial years ending 31 December 2004 to 2006</t>
  </si>
  <si>
    <t xml:space="preserve">     shall not be less than RM75 million (PAT Guarantee).  The PAT Guarantee provided by the company may only lapsed upon the following:</t>
  </si>
  <si>
    <t>Allowance for doubtful debts</t>
  </si>
  <si>
    <t>&amp; others</t>
  </si>
  <si>
    <t xml:space="preserve">  Change in accounting policy in respect</t>
  </si>
  <si>
    <t>the change in accounting policy for goodwill and recognition of certain project expense in relation to property development companies.</t>
  </si>
  <si>
    <t xml:space="preserve">      Symphony Global Sdn Bhd (formerly known as Global Innovative</t>
  </si>
  <si>
    <t xml:space="preserve">      Management Partners-ACT Sdn Bhd)</t>
  </si>
  <si>
    <t xml:space="preserve">    of recognition of certain project expense</t>
  </si>
  <si>
    <t xml:space="preserve">Provision for shortfall in Net Tangible Asset warranty arising from the disposal of </t>
  </si>
  <si>
    <t>FOR THE PERIOD ENDED 30 SEPTEMBER 2005</t>
  </si>
  <si>
    <t>30/09/2005</t>
  </si>
  <si>
    <t>30/09/2004</t>
  </si>
  <si>
    <t xml:space="preserve">           9 months ended</t>
  </si>
  <si>
    <t>AS AT 30 SEPTEMBER 2005</t>
  </si>
  <si>
    <t>At 30 September 2005</t>
  </si>
  <si>
    <t>At 30 September 2004</t>
  </si>
  <si>
    <t>First and final dividend of 1% less 28% tax paid</t>
  </si>
  <si>
    <t xml:space="preserve">  for the financial year ended 31 December 2004</t>
  </si>
  <si>
    <t xml:space="preserve">  for the financial year ended 31 December 2003</t>
  </si>
  <si>
    <t>9 months</t>
  </si>
  <si>
    <t xml:space="preserve">        - Dividends paid</t>
  </si>
  <si>
    <t>30/09/05</t>
  </si>
  <si>
    <t>9 months ended</t>
  </si>
  <si>
    <t>9 months ended 30/09/2005</t>
  </si>
  <si>
    <t>(b) Investments in quoted securities as at 30 September 2005 are as follows :-</t>
  </si>
  <si>
    <t>Particulars of the Group's borrowings as at 30 September 2005 are as follows :-</t>
  </si>
  <si>
    <t>30/9/2005</t>
  </si>
  <si>
    <t>30/9/2004</t>
  </si>
  <si>
    <t xml:space="preserve">         9 months ended</t>
  </si>
  <si>
    <t>There has been no issuance and repayment of debt and equity securities, share buy-backs, share cancellation or share held</t>
  </si>
  <si>
    <t>as treasury shares during the current financial quarter.</t>
  </si>
  <si>
    <t>A final dividend of 2.5% less 28% income tax, amounting to RM5,750,397 in respect of the financial year ended 31 December</t>
  </si>
  <si>
    <t>2004 was paid on 10 August 2005.</t>
  </si>
  <si>
    <t>There is no material subsequent event since 30 September 2005.</t>
  </si>
  <si>
    <t xml:space="preserve">     granted to an associated company amounted to RM72.4 million as at 30 September 2005.</t>
  </si>
  <si>
    <t>First and final dividend of 2.5% less 28% tax paid</t>
  </si>
  <si>
    <t>(a) Indemnities given to third parties in respect of bank guarantees for the Group have increased to RM1,181,880 from</t>
  </si>
  <si>
    <t xml:space="preserve">The results of the current quarter is higher than the preceding quarter mainly due to the Group's share of an associated company's </t>
  </si>
  <si>
    <t>Unaudited interim report for the quarter ended 30 September 2005</t>
  </si>
  <si>
    <t>Barring any unforeseen circumstances, the directors are of the view that the operational results of the Group, excluding the impairment</t>
  </si>
  <si>
    <t>provision of the Group, is expected to improve in view of high take-up rate for the luxurious bungalows and semi-detached houses in Tijani 2</t>
  </si>
  <si>
    <t>South and duplexes in Tijani 2 North and the favourable conditions for the affordable residential property market respectively.</t>
  </si>
  <si>
    <t xml:space="preserve"> the Group.</t>
  </si>
  <si>
    <t>of the Group Segmental Results. The directors are of the view that the results reflect the current refocusing on core business activities of</t>
  </si>
  <si>
    <t>The effective tax rate of the Group for the periods presented above is higher than the statutory tax rate principally due to the losses of</t>
  </si>
  <si>
    <t>certain subsidiaries which cannot be set off against taxable profits made by other subsidiaries, and the provision for impairment losses</t>
  </si>
  <si>
    <t>made by the Group and the Group's share of impairment losses of an associated company as disclosed under note B2, which are not tax</t>
  </si>
  <si>
    <t>deductible.</t>
  </si>
  <si>
    <t>The Company had on 18 July 2005 announced the following :</t>
  </si>
  <si>
    <t>provision for impairment loss in a quoted associated company amounting to RM51.031 million, impairment loss on certain capitalised</t>
  </si>
  <si>
    <t>cost amounting to RM22.560 million and allowance for doubtful debts amounting to RM8.221 million, in the preceding quarter.</t>
  </si>
  <si>
    <t xml:space="preserve">     The Proposed Placement has been approved by the SC, FIC and approved in principle by Bursa Securities for its listing and quotation.</t>
  </si>
  <si>
    <t>24 November 2005</t>
  </si>
  <si>
    <t xml:space="preserve">     (ii) if there is a re-organisation, reconstruction or otherwise an amalgamation in SHB Group relating to businesses involving information</t>
  </si>
  <si>
    <t>The Property Development and Investment Divisions contributed 86% of the Group Turnover totaling RM103.705 million and RM31.609 million</t>
  </si>
  <si>
    <t xml:space="preserve">     The Proposed Placement is pending implementation.</t>
  </si>
  <si>
    <t xml:space="preserve">      and shareholders of the Company and KHB at EGMs to be convened later.</t>
  </si>
  <si>
    <t xml:space="preserve">     Company;</t>
  </si>
  <si>
    <t xml:space="preserve">     The Proposed Internal Reorganisation is subject to the approval of the FIC.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</si>
</sst>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_(* #,##0.0_);_(* \(#,##0.0\);_(* &quot;-&quot;??_);_(@_)"/>
    <numFmt numFmtId="174" formatCode="_(* #,##0_);_(* \(#,##0\);_(* &quot;-&quot;??_);_(@_)"/>
    <numFmt numFmtId="175" formatCode="#,##0.0_);\(#,##0.0\)"/>
    <numFmt numFmtId="176" formatCode="_(* #,##0.0_);_(* \(#,##0.0\);_(* &quot;-&quot;_);_(@_)"/>
    <numFmt numFmtId="177" formatCode="_(* #,##0.00_);_(* \(#,##0.00\);_(* &quot;-&quot;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37" fontId="0" fillId="0" borderId="0" xfId="17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17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7" fontId="0" fillId="0" borderId="0" xfId="17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39" fontId="0" fillId="0" borderId="0" xfId="15" applyNumberFormat="1" applyFont="1" applyBorder="1" applyAlignment="1">
      <alignment/>
    </xf>
    <xf numFmtId="172" fontId="0" fillId="0" borderId="0" xfId="17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Alignment="1" quotePrefix="1">
      <alignment/>
    </xf>
    <xf numFmtId="37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6" fontId="1" fillId="0" borderId="0" xfId="0" applyNumberFormat="1" applyFont="1" applyAlignment="1" quotePrefix="1">
      <alignment horizontal="center"/>
    </xf>
    <xf numFmtId="16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7" fontId="0" fillId="0" borderId="0" xfId="0" applyNumberForma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14" fontId="1" fillId="0" borderId="0" xfId="0" applyNumberFormat="1" applyFont="1" applyAlignment="1" quotePrefix="1">
      <alignment horizontal="center"/>
    </xf>
    <xf numFmtId="0" fontId="0" fillId="0" borderId="0" xfId="0" applyFont="1" applyBorder="1" applyAlignment="1" quotePrefix="1">
      <alignment/>
    </xf>
    <xf numFmtId="41" fontId="0" fillId="0" borderId="0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0" xfId="15" applyNumberFormat="1" applyFont="1" applyBorder="1" applyAlignment="1">
      <alignment horizontal="right"/>
    </xf>
    <xf numFmtId="41" fontId="0" fillId="0" borderId="1" xfId="15" applyNumberFormat="1" applyFont="1" applyBorder="1" applyAlignment="1">
      <alignment/>
    </xf>
    <xf numFmtId="41" fontId="0" fillId="0" borderId="1" xfId="15" applyNumberFormat="1" applyFont="1" applyBorder="1" applyAlignment="1">
      <alignment horizontal="right"/>
    </xf>
    <xf numFmtId="41" fontId="0" fillId="0" borderId="2" xfId="15" applyNumberFormat="1" applyFont="1" applyBorder="1" applyAlignment="1">
      <alignment/>
    </xf>
    <xf numFmtId="41" fontId="0" fillId="0" borderId="0" xfId="17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17" applyNumberFormat="1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41" fontId="0" fillId="0" borderId="0" xfId="17" applyNumberFormat="1" applyFont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41" fontId="0" fillId="0" borderId="3" xfId="0" applyNumberFormat="1" applyFont="1" applyBorder="1" applyAlignment="1">
      <alignment horizontal="right"/>
    </xf>
    <xf numFmtId="41" fontId="0" fillId="0" borderId="4" xfId="0" applyNumberFormat="1" applyBorder="1" applyAlignment="1">
      <alignment horizontal="right"/>
    </xf>
    <xf numFmtId="41" fontId="0" fillId="0" borderId="0" xfId="0" applyNumberFormat="1" applyAlignment="1">
      <alignment/>
    </xf>
    <xf numFmtId="41" fontId="0" fillId="0" borderId="5" xfId="0" applyNumberFormat="1" applyBorder="1" applyAlignment="1">
      <alignment horizontal="right"/>
    </xf>
    <xf numFmtId="41" fontId="0" fillId="0" borderId="6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0" fillId="0" borderId="0" xfId="15" applyNumberFormat="1" applyAlignment="1">
      <alignment/>
    </xf>
    <xf numFmtId="41" fontId="0" fillId="0" borderId="2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1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1" fillId="0" borderId="0" xfId="0" applyNumberFormat="1" applyFont="1" applyAlignment="1" quotePrefix="1">
      <alignment/>
    </xf>
    <xf numFmtId="41" fontId="0" fillId="0" borderId="0" xfId="0" applyNumberFormat="1" applyAlignment="1" quotePrefix="1">
      <alignment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0" fillId="0" borderId="0" xfId="15" applyNumberFormat="1" applyFont="1" applyAlignment="1">
      <alignment horizontal="center"/>
    </xf>
    <xf numFmtId="41" fontId="0" fillId="0" borderId="0" xfId="15" applyNumberFormat="1" applyFont="1" applyBorder="1" applyAlignment="1">
      <alignment horizontal="center"/>
    </xf>
    <xf numFmtId="41" fontId="1" fillId="0" borderId="0" xfId="0" applyNumberFormat="1" applyFont="1" applyAlignment="1">
      <alignment horizontal="left"/>
    </xf>
    <xf numFmtId="41" fontId="0" fillId="0" borderId="1" xfId="15" applyNumberFormat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0" xfId="0" applyNumberFormat="1" applyFont="1" applyBorder="1" applyAlignment="1">
      <alignment horizontal="right"/>
    </xf>
    <xf numFmtId="41" fontId="1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center"/>
    </xf>
    <xf numFmtId="41" fontId="0" fillId="0" borderId="8" xfId="15" applyNumberFormat="1" applyFont="1" applyBorder="1" applyAlignment="1">
      <alignment horizontal="right"/>
    </xf>
    <xf numFmtId="41" fontId="0" fillId="0" borderId="0" xfId="0" applyNumberFormat="1" applyFont="1" applyAlignment="1" quotePrefix="1">
      <alignment/>
    </xf>
    <xf numFmtId="41" fontId="0" fillId="0" borderId="0" xfId="15" applyNumberFormat="1" applyFont="1" applyBorder="1" applyAlignment="1">
      <alignment horizontal="right"/>
    </xf>
    <xf numFmtId="41" fontId="0" fillId="0" borderId="9" xfId="15" applyNumberFormat="1" applyFont="1" applyBorder="1" applyAlignment="1">
      <alignment horizontal="right"/>
    </xf>
    <xf numFmtId="41" fontId="0" fillId="0" borderId="0" xfId="15" applyNumberFormat="1" applyFont="1" applyBorder="1" applyAlignment="1">
      <alignment/>
    </xf>
    <xf numFmtId="41" fontId="0" fillId="0" borderId="9" xfId="15" applyNumberFormat="1" applyFont="1" applyBorder="1" applyAlignment="1">
      <alignment/>
    </xf>
    <xf numFmtId="41" fontId="0" fillId="0" borderId="0" xfId="17" applyNumberFormat="1" applyFont="1" applyBorder="1" applyAlignment="1">
      <alignment horizontal="center"/>
    </xf>
    <xf numFmtId="41" fontId="0" fillId="0" borderId="0" xfId="17" applyNumberFormat="1" applyFont="1" applyAlignment="1">
      <alignment horizontal="center"/>
    </xf>
    <xf numFmtId="41" fontId="1" fillId="0" borderId="0" xfId="17" applyNumberFormat="1" applyFont="1" applyAlignment="1">
      <alignment/>
    </xf>
    <xf numFmtId="41" fontId="3" fillId="0" borderId="0" xfId="0" applyNumberFormat="1" applyFont="1" applyAlignment="1">
      <alignment horizontal="center"/>
    </xf>
    <xf numFmtId="41" fontId="0" fillId="0" borderId="0" xfId="17" applyNumberFormat="1" applyFont="1" applyAlignment="1">
      <alignment/>
    </xf>
    <xf numFmtId="41" fontId="0" fillId="0" borderId="0" xfId="17" applyNumberFormat="1" applyFont="1" applyAlignment="1">
      <alignment horizontal="right"/>
    </xf>
    <xf numFmtId="41" fontId="0" fillId="0" borderId="1" xfId="17" applyNumberFormat="1" applyFont="1" applyBorder="1" applyAlignment="1">
      <alignment/>
    </xf>
    <xf numFmtId="41" fontId="0" fillId="0" borderId="1" xfId="17" applyNumberFormat="1" applyFont="1" applyBorder="1" applyAlignment="1">
      <alignment horizontal="right"/>
    </xf>
    <xf numFmtId="41" fontId="0" fillId="0" borderId="7" xfId="17" applyNumberFormat="1" applyFont="1" applyBorder="1" applyAlignment="1">
      <alignment/>
    </xf>
    <xf numFmtId="41" fontId="0" fillId="0" borderId="7" xfId="17" applyNumberFormat="1" applyFont="1" applyBorder="1" applyAlignment="1">
      <alignment horizontal="right"/>
    </xf>
    <xf numFmtId="41" fontId="0" fillId="0" borderId="0" xfId="17" applyNumberFormat="1" applyFont="1" applyBorder="1" applyAlignment="1">
      <alignment/>
    </xf>
    <xf numFmtId="41" fontId="0" fillId="0" borderId="0" xfId="17" applyNumberFormat="1" applyFont="1" applyBorder="1" applyAlignment="1">
      <alignment horizontal="right"/>
    </xf>
    <xf numFmtId="41" fontId="0" fillId="0" borderId="10" xfId="17" applyNumberFormat="1" applyFont="1" applyBorder="1" applyAlignment="1">
      <alignment/>
    </xf>
    <xf numFmtId="41" fontId="1" fillId="0" borderId="0" xfId="0" applyNumberFormat="1" applyFont="1" applyAlignment="1" quotePrefix="1">
      <alignment/>
    </xf>
    <xf numFmtId="41" fontId="1" fillId="0" borderId="0" xfId="0" applyNumberFormat="1" applyFont="1" applyAlignment="1" quotePrefix="1">
      <alignment horizontal="left"/>
    </xf>
    <xf numFmtId="41" fontId="1" fillId="0" borderId="0" xfId="0" applyNumberFormat="1" applyFont="1" applyAlignment="1" quotePrefix="1">
      <alignment horizontal="center"/>
    </xf>
    <xf numFmtId="177" fontId="0" fillId="0" borderId="0" xfId="15" applyNumberFormat="1" applyAlignment="1">
      <alignment/>
    </xf>
    <xf numFmtId="177" fontId="0" fillId="0" borderId="8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17" applyNumberFormat="1" applyFont="1" applyBorder="1" applyAlignment="1">
      <alignment/>
    </xf>
    <xf numFmtId="177" fontId="0" fillId="0" borderId="8" xfId="17" applyNumberFormat="1" applyFont="1" applyBorder="1" applyAlignment="1">
      <alignment horizontal="right"/>
    </xf>
    <xf numFmtId="177" fontId="0" fillId="0" borderId="8" xfId="0" applyNumberFormat="1" applyBorder="1" applyAlignment="1">
      <alignment/>
    </xf>
    <xf numFmtId="177" fontId="0" fillId="0" borderId="0" xfId="0" applyNumberFormat="1" applyAlignment="1">
      <alignment/>
    </xf>
    <xf numFmtId="41" fontId="0" fillId="0" borderId="0" xfId="0" applyNumberFormat="1" applyFont="1" applyAlignment="1" quotePrefix="1">
      <alignment/>
    </xf>
    <xf numFmtId="41" fontId="0" fillId="0" borderId="8" xfId="15" applyNumberFormat="1" applyFont="1" applyBorder="1" applyAlignment="1">
      <alignment horizontal="right"/>
    </xf>
    <xf numFmtId="41" fontId="0" fillId="0" borderId="0" xfId="0" applyNumberFormat="1" applyAlignment="1">
      <alignment wrapText="1"/>
    </xf>
    <xf numFmtId="41" fontId="0" fillId="0" borderId="0" xfId="0" applyNumberFormat="1" applyAlignment="1">
      <alignment/>
    </xf>
    <xf numFmtId="41" fontId="0" fillId="0" borderId="0" xfId="0" applyNumberFormat="1" applyAlignment="1" quotePrefix="1">
      <alignment/>
    </xf>
    <xf numFmtId="41" fontId="0" fillId="0" borderId="1" xfId="15" applyNumberFormat="1" applyFont="1" applyBorder="1" applyAlignment="1">
      <alignment horizontal="center"/>
    </xf>
    <xf numFmtId="41" fontId="0" fillId="0" borderId="2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workbookViewId="0" topLeftCell="A1">
      <selection activeCell="A36" sqref="A36"/>
    </sheetView>
  </sheetViews>
  <sheetFormatPr defaultColWidth="9.140625" defaultRowHeight="12.75"/>
  <cols>
    <col min="1" max="1" width="50.57421875" style="0" customWidth="1"/>
    <col min="2" max="2" width="12.00390625" style="0" customWidth="1"/>
    <col min="3" max="3" width="3.57421875" style="0" customWidth="1"/>
    <col min="4" max="4" width="11.140625" style="0" customWidth="1"/>
    <col min="5" max="5" width="4.140625" style="0" customWidth="1"/>
    <col min="6" max="6" width="12.00390625" style="0" customWidth="1"/>
    <col min="7" max="7" width="3.8515625" style="0" customWidth="1"/>
    <col min="8" max="8" width="11.57421875" style="0" customWidth="1"/>
    <col min="9" max="9" width="2.7109375" style="0" customWidth="1"/>
    <col min="10" max="10" width="12.00390625" style="0" customWidth="1"/>
    <col min="11" max="11" width="2.7109375" style="0" customWidth="1"/>
    <col min="12" max="12" width="10.28125" style="0" bestFit="1" customWidth="1"/>
  </cols>
  <sheetData>
    <row r="1" spans="1:9" ht="12.75">
      <c r="A1" s="40" t="s">
        <v>0</v>
      </c>
      <c r="B1" s="41"/>
      <c r="C1" s="41"/>
      <c r="D1" s="41"/>
      <c r="E1" s="41"/>
      <c r="F1" s="41"/>
      <c r="G1" s="41"/>
      <c r="H1" s="41"/>
      <c r="I1" s="2"/>
    </row>
    <row r="2" spans="1:9" ht="12.75">
      <c r="A2" s="42" t="s">
        <v>1</v>
      </c>
      <c r="B2" s="41"/>
      <c r="C2" s="41"/>
      <c r="D2" s="41"/>
      <c r="E2" s="41"/>
      <c r="F2" s="41"/>
      <c r="G2" s="41"/>
      <c r="H2" s="41"/>
      <c r="I2" s="2"/>
    </row>
    <row r="3" spans="1:9" ht="12.75">
      <c r="A3" s="42" t="s">
        <v>2</v>
      </c>
      <c r="B3" s="41"/>
      <c r="C3" s="41"/>
      <c r="D3" s="41"/>
      <c r="E3" s="41"/>
      <c r="F3" s="41"/>
      <c r="G3" s="41"/>
      <c r="H3" s="41"/>
      <c r="I3" s="2"/>
    </row>
    <row r="4" spans="1:9" ht="12.75">
      <c r="A4" s="2"/>
      <c r="B4" s="2"/>
      <c r="C4" s="2"/>
      <c r="D4" s="3"/>
      <c r="E4" s="4"/>
      <c r="F4" s="2"/>
      <c r="G4" s="2"/>
      <c r="H4" s="3"/>
      <c r="I4" s="2"/>
    </row>
    <row r="5" spans="1:9" ht="12.75">
      <c r="A5" s="2"/>
      <c r="B5" s="2"/>
      <c r="C5" s="2"/>
      <c r="D5" s="3"/>
      <c r="E5" s="4"/>
      <c r="F5" s="2"/>
      <c r="G5" s="2"/>
      <c r="H5" s="3" t="s">
        <v>182</v>
      </c>
      <c r="I5" s="2"/>
    </row>
    <row r="6" spans="1:9" ht="12.75">
      <c r="A6" s="13" t="s">
        <v>4</v>
      </c>
      <c r="B6" s="2"/>
      <c r="C6" s="2"/>
      <c r="D6" s="3"/>
      <c r="E6" s="4"/>
      <c r="F6" s="2"/>
      <c r="G6" s="2"/>
      <c r="H6" s="3"/>
      <c r="I6" s="2"/>
    </row>
    <row r="7" spans="1:9" ht="12.75">
      <c r="A7" s="13" t="s">
        <v>270</v>
      </c>
      <c r="B7" s="2"/>
      <c r="C7" s="2"/>
      <c r="D7" s="3"/>
      <c r="E7" s="4"/>
      <c r="F7" s="2"/>
      <c r="G7" s="2"/>
      <c r="H7" s="3"/>
      <c r="I7" s="2"/>
    </row>
    <row r="8" spans="1:9" ht="12.75">
      <c r="A8" s="13"/>
      <c r="B8" s="2"/>
      <c r="C8" s="2"/>
      <c r="D8" s="3"/>
      <c r="E8" s="4"/>
      <c r="F8" s="2"/>
      <c r="G8" s="2"/>
      <c r="H8" s="3"/>
      <c r="I8" s="2"/>
    </row>
    <row r="9" spans="1:9" ht="12.75">
      <c r="A9" s="2"/>
      <c r="B9" s="5" t="s">
        <v>86</v>
      </c>
      <c r="C9" s="6"/>
      <c r="D9" s="7"/>
      <c r="E9" s="4"/>
      <c r="F9" s="5" t="s">
        <v>273</v>
      </c>
      <c r="G9" s="6"/>
      <c r="H9" s="7"/>
      <c r="I9" s="2"/>
    </row>
    <row r="10" spans="1:9" ht="12.75">
      <c r="A10" s="2"/>
      <c r="B10" s="43" t="s">
        <v>271</v>
      </c>
      <c r="C10" s="1"/>
      <c r="D10" s="43" t="s">
        <v>272</v>
      </c>
      <c r="E10" s="9"/>
      <c r="F10" s="10" t="str">
        <f>+B10</f>
        <v>30/09/2005</v>
      </c>
      <c r="G10" s="8"/>
      <c r="H10" s="10" t="str">
        <f>+D10</f>
        <v>30/09/2004</v>
      </c>
      <c r="I10" s="2"/>
    </row>
    <row r="11" spans="1:9" ht="12.75">
      <c r="A11" s="2"/>
      <c r="B11" s="8" t="s">
        <v>3</v>
      </c>
      <c r="C11" s="1"/>
      <c r="D11" s="8" t="s">
        <v>3</v>
      </c>
      <c r="E11" s="9"/>
      <c r="F11" s="8" t="s">
        <v>3</v>
      </c>
      <c r="G11" s="8"/>
      <c r="H11" s="8" t="s">
        <v>3</v>
      </c>
      <c r="I11" s="2"/>
    </row>
    <row r="12" spans="1:9" ht="12.75">
      <c r="A12" s="2"/>
      <c r="B12" s="2"/>
      <c r="C12" s="2"/>
      <c r="D12" s="3"/>
      <c r="E12" s="4"/>
      <c r="F12" s="2"/>
      <c r="G12" s="2"/>
      <c r="H12" s="3"/>
      <c r="I12" s="2"/>
    </row>
    <row r="13" spans="1:9" ht="12.75">
      <c r="A13" s="14" t="s">
        <v>5</v>
      </c>
      <c r="B13" s="45">
        <f>+F13-76061</f>
        <v>44061</v>
      </c>
      <c r="C13" s="45"/>
      <c r="D13" s="45">
        <v>42180</v>
      </c>
      <c r="E13" s="46"/>
      <c r="F13" s="45">
        <v>120122</v>
      </c>
      <c r="G13" s="45"/>
      <c r="H13" s="47">
        <v>111756</v>
      </c>
      <c r="I13" s="14"/>
    </row>
    <row r="14" spans="1:9" ht="12.75">
      <c r="A14" s="14"/>
      <c r="B14" s="45"/>
      <c r="C14" s="45"/>
      <c r="D14" s="47"/>
      <c r="E14" s="46"/>
      <c r="F14" s="45"/>
      <c r="G14" s="45"/>
      <c r="H14" s="47"/>
      <c r="I14" s="14"/>
    </row>
    <row r="15" spans="1:9" ht="12.75">
      <c r="A15" s="14" t="s">
        <v>6</v>
      </c>
      <c r="B15" s="45">
        <f>F15+101332</f>
        <v>-40614</v>
      </c>
      <c r="C15" s="45"/>
      <c r="D15" s="45">
        <v>-31173</v>
      </c>
      <c r="E15" s="46"/>
      <c r="F15" s="45">
        <v>-141946</v>
      </c>
      <c r="G15" s="45"/>
      <c r="H15" s="47">
        <v>-91189</v>
      </c>
      <c r="I15" s="14"/>
    </row>
    <row r="16" spans="1:9" ht="12.75">
      <c r="A16" s="14"/>
      <c r="B16" s="45"/>
      <c r="C16" s="45"/>
      <c r="D16" s="47"/>
      <c r="E16" s="46"/>
      <c r="F16" s="45"/>
      <c r="G16" s="45"/>
      <c r="H16" s="47"/>
      <c r="I16" s="14"/>
    </row>
    <row r="17" spans="1:9" ht="12.75">
      <c r="A17" s="14" t="s">
        <v>7</v>
      </c>
      <c r="B17" s="45">
        <f>+F17-2054</f>
        <v>3038</v>
      </c>
      <c r="C17" s="45"/>
      <c r="D17" s="45">
        <v>426</v>
      </c>
      <c r="E17" s="46"/>
      <c r="F17" s="45">
        <v>5092</v>
      </c>
      <c r="G17" s="45"/>
      <c r="H17" s="47">
        <v>4829</v>
      </c>
      <c r="I17" s="14"/>
    </row>
    <row r="18" spans="1:9" ht="12.75">
      <c r="A18" s="14"/>
      <c r="B18" s="48"/>
      <c r="C18" s="45"/>
      <c r="D18" s="49"/>
      <c r="E18" s="46"/>
      <c r="F18" s="48"/>
      <c r="G18" s="45"/>
      <c r="H18" s="49"/>
      <c r="I18" s="14"/>
    </row>
    <row r="19" spans="1:9" ht="12.75">
      <c r="A19" s="18" t="s">
        <v>255</v>
      </c>
      <c r="B19" s="46">
        <f>SUM(B13:B17)</f>
        <v>6485</v>
      </c>
      <c r="C19" s="46"/>
      <c r="D19" s="46">
        <f>SUM(D13:D17)</f>
        <v>11433</v>
      </c>
      <c r="E19" s="46"/>
      <c r="F19" s="46">
        <f>SUM(F13:F17)</f>
        <v>-16732</v>
      </c>
      <c r="G19" s="46"/>
      <c r="H19" s="46">
        <f>SUM(H13:H17)</f>
        <v>25396</v>
      </c>
      <c r="I19" s="14"/>
    </row>
    <row r="20" spans="1:9" ht="12.75">
      <c r="A20" s="14"/>
      <c r="B20" s="45"/>
      <c r="C20" s="45"/>
      <c r="D20" s="47"/>
      <c r="E20" s="46"/>
      <c r="F20" s="45"/>
      <c r="G20" s="45"/>
      <c r="H20" s="45"/>
      <c r="I20" s="14"/>
    </row>
    <row r="21" spans="1:9" ht="12.75">
      <c r="A21" s="14" t="s">
        <v>8</v>
      </c>
      <c r="B21" s="45">
        <f>+F21+10636</f>
        <v>-5922</v>
      </c>
      <c r="C21" s="45"/>
      <c r="D21" s="45">
        <v>-5356</v>
      </c>
      <c r="E21" s="46"/>
      <c r="F21" s="45">
        <v>-16558</v>
      </c>
      <c r="G21" s="45"/>
      <c r="H21" s="47">
        <v>-15981</v>
      </c>
      <c r="I21" s="14"/>
    </row>
    <row r="22" spans="1:9" ht="12.75">
      <c r="A22" s="14"/>
      <c r="B22" s="45"/>
      <c r="C22" s="45"/>
      <c r="D22" s="47"/>
      <c r="E22" s="46"/>
      <c r="F22" s="45"/>
      <c r="G22" s="45"/>
      <c r="H22" s="47"/>
      <c r="I22" s="14"/>
    </row>
    <row r="23" spans="1:9" ht="12.75">
      <c r="A23" s="14" t="s">
        <v>9</v>
      </c>
      <c r="B23" s="45">
        <f>+F23+76586</f>
        <v>1617</v>
      </c>
      <c r="C23" s="45"/>
      <c r="D23" s="45">
        <v>2467</v>
      </c>
      <c r="E23" s="46"/>
      <c r="F23" s="45">
        <v>-74969</v>
      </c>
      <c r="G23" s="45"/>
      <c r="H23" s="47">
        <v>20341</v>
      </c>
      <c r="I23" s="14"/>
    </row>
    <row r="24" spans="1:9" ht="12.75">
      <c r="A24" s="14"/>
      <c r="B24" s="48"/>
      <c r="C24" s="45"/>
      <c r="D24" s="48"/>
      <c r="E24" s="46"/>
      <c r="F24" s="48"/>
      <c r="G24" s="45"/>
      <c r="H24" s="48"/>
      <c r="I24" s="14"/>
    </row>
    <row r="25" spans="1:9" ht="12.75">
      <c r="A25" s="44" t="s">
        <v>212</v>
      </c>
      <c r="B25" s="45">
        <f>SUM(B19:B23)</f>
        <v>2180</v>
      </c>
      <c r="C25" s="45"/>
      <c r="D25" s="45">
        <f>SUM(D19:D23)</f>
        <v>8544</v>
      </c>
      <c r="E25" s="46"/>
      <c r="F25" s="45">
        <f>SUM(F19:F23)</f>
        <v>-108259</v>
      </c>
      <c r="G25" s="45"/>
      <c r="H25" s="45">
        <f>SUM(H19:H23)</f>
        <v>29756</v>
      </c>
      <c r="I25" s="14"/>
    </row>
    <row r="26" spans="1:9" ht="12.75">
      <c r="A26" s="14"/>
      <c r="B26" s="45"/>
      <c r="C26" s="45"/>
      <c r="D26" s="47"/>
      <c r="E26" s="46"/>
      <c r="F26" s="45"/>
      <c r="G26" s="45"/>
      <c r="H26" s="47"/>
      <c r="I26" s="14"/>
    </row>
    <row r="27" spans="1:9" ht="12.75">
      <c r="A27" s="14" t="s">
        <v>10</v>
      </c>
      <c r="B27" s="45">
        <f>+F27+2921</f>
        <v>-1696</v>
      </c>
      <c r="C27" s="45"/>
      <c r="D27" s="45">
        <v>-3789</v>
      </c>
      <c r="E27" s="46"/>
      <c r="F27" s="45">
        <v>-4617</v>
      </c>
      <c r="G27" s="45"/>
      <c r="H27" s="47">
        <v>-5768</v>
      </c>
      <c r="I27" s="14"/>
    </row>
    <row r="28" spans="1:9" ht="12.75">
      <c r="A28" s="14"/>
      <c r="B28" s="48"/>
      <c r="C28" s="45"/>
      <c r="D28" s="48"/>
      <c r="E28" s="46"/>
      <c r="F28" s="48"/>
      <c r="G28" s="45"/>
      <c r="H28" s="48"/>
      <c r="I28" s="14"/>
    </row>
    <row r="29" spans="1:9" ht="12.75">
      <c r="A29" s="44" t="s">
        <v>213</v>
      </c>
      <c r="B29" s="45">
        <f>+B25+B27</f>
        <v>484</v>
      </c>
      <c r="C29" s="45"/>
      <c r="D29" s="45">
        <f>+D25+D27</f>
        <v>4755</v>
      </c>
      <c r="E29" s="46"/>
      <c r="F29" s="45">
        <f>+F25+F27</f>
        <v>-112876</v>
      </c>
      <c r="G29" s="45"/>
      <c r="H29" s="45">
        <f>+H25+H27</f>
        <v>23988</v>
      </c>
      <c r="I29" s="14"/>
    </row>
    <row r="30" spans="1:9" ht="12.75">
      <c r="A30" s="14"/>
      <c r="B30" s="45"/>
      <c r="C30" s="45"/>
      <c r="D30" s="47"/>
      <c r="E30" s="46"/>
      <c r="F30" s="45"/>
      <c r="G30" s="45"/>
      <c r="H30" s="45"/>
      <c r="I30" s="14"/>
    </row>
    <row r="31" spans="1:9" ht="12.75">
      <c r="A31" s="14" t="s">
        <v>122</v>
      </c>
      <c r="B31" s="45">
        <f>+F31+2900</f>
        <v>-161</v>
      </c>
      <c r="C31" s="45"/>
      <c r="D31" s="45">
        <v>-717</v>
      </c>
      <c r="E31" s="46"/>
      <c r="F31" s="45">
        <v>-3061</v>
      </c>
      <c r="G31" s="45"/>
      <c r="H31" s="47">
        <v>-1163</v>
      </c>
      <c r="I31" s="14"/>
    </row>
    <row r="32" spans="1:9" ht="12.75">
      <c r="A32" s="14"/>
      <c r="B32" s="48"/>
      <c r="C32" s="45"/>
      <c r="D32" s="48"/>
      <c r="E32" s="46"/>
      <c r="F32" s="48"/>
      <c r="G32" s="45"/>
      <c r="H32" s="48"/>
      <c r="I32" s="14"/>
    </row>
    <row r="33" spans="1:9" ht="12.75">
      <c r="A33" s="14" t="s">
        <v>214</v>
      </c>
      <c r="B33" s="50">
        <f>+B29+B31</f>
        <v>323</v>
      </c>
      <c r="C33" s="45"/>
      <c r="D33" s="50">
        <f>+D29+D31</f>
        <v>4038</v>
      </c>
      <c r="E33" s="46"/>
      <c r="F33" s="50">
        <f>+F29+F31</f>
        <v>-115937</v>
      </c>
      <c r="G33" s="45"/>
      <c r="H33" s="50">
        <f>+H29+H31</f>
        <v>22825</v>
      </c>
      <c r="I33" s="14"/>
    </row>
    <row r="34" spans="1:9" ht="12.75">
      <c r="A34" s="14"/>
      <c r="B34" s="51"/>
      <c r="C34" s="52"/>
      <c r="D34" s="53"/>
      <c r="E34" s="54"/>
      <c r="F34" s="51"/>
      <c r="G34" s="51"/>
      <c r="H34" s="53"/>
      <c r="I34" s="14"/>
    </row>
    <row r="35" spans="1:9" ht="12.75">
      <c r="A35" s="14"/>
      <c r="B35" s="51"/>
      <c r="C35" s="52"/>
      <c r="D35" s="51"/>
      <c r="E35" s="54"/>
      <c r="F35" s="51"/>
      <c r="G35" s="51"/>
      <c r="H35" s="51"/>
      <c r="I35" s="14"/>
    </row>
    <row r="36" spans="1:9" ht="13.5" thickBot="1">
      <c r="A36" s="14" t="s">
        <v>219</v>
      </c>
      <c r="B36" s="109">
        <f>+notes!D260</f>
        <v>0.10109672734556928</v>
      </c>
      <c r="C36" s="110"/>
      <c r="D36" s="109">
        <f>+notes!E260</f>
        <v>1.2638260314360292</v>
      </c>
      <c r="E36" s="111"/>
      <c r="F36" s="109">
        <f>+notes!G260</f>
        <v>-36.287124529341256</v>
      </c>
      <c r="G36" s="112"/>
      <c r="H36" s="113">
        <f>+notes!H260</f>
        <v>7.143773727813614</v>
      </c>
      <c r="I36" s="14"/>
    </row>
    <row r="37" spans="1:9" ht="12.75">
      <c r="A37" s="14"/>
      <c r="B37" s="51"/>
      <c r="C37" s="52"/>
      <c r="D37" s="53"/>
      <c r="E37" s="54"/>
      <c r="F37" s="51"/>
      <c r="G37" s="51"/>
      <c r="H37" s="53"/>
      <c r="I37" s="14"/>
    </row>
    <row r="38" spans="1:9" ht="12.75">
      <c r="A38" s="14"/>
      <c r="B38" s="11"/>
      <c r="C38" s="15"/>
      <c r="D38" s="16"/>
      <c r="E38" s="17"/>
      <c r="F38" s="11"/>
      <c r="G38" s="11"/>
      <c r="H38" s="16"/>
      <c r="I38" s="14"/>
    </row>
    <row r="39" spans="1:9" ht="12.75">
      <c r="A39" s="31" t="s">
        <v>116</v>
      </c>
      <c r="B39" s="11"/>
      <c r="C39" s="15"/>
      <c r="D39" s="16"/>
      <c r="E39" s="17"/>
      <c r="F39" s="11"/>
      <c r="G39" s="11"/>
      <c r="H39" s="16"/>
      <c r="I39" s="14"/>
    </row>
    <row r="40" spans="1:9" ht="12.75">
      <c r="A40" s="32" t="s">
        <v>183</v>
      </c>
      <c r="B40" s="11"/>
      <c r="C40" s="15"/>
      <c r="D40" s="11"/>
      <c r="E40" s="17"/>
      <c r="F40" s="11"/>
      <c r="G40" s="11"/>
      <c r="H40" s="11"/>
      <c r="I40" s="14"/>
    </row>
    <row r="41" spans="1:9" ht="12.75">
      <c r="A41" s="14"/>
      <c r="B41" s="11"/>
      <c r="C41" s="15"/>
      <c r="D41" s="16"/>
      <c r="E41" s="17"/>
      <c r="F41" s="11"/>
      <c r="G41" s="11"/>
      <c r="H41" s="16"/>
      <c r="I41" s="14"/>
    </row>
    <row r="42" spans="1:9" ht="12.75">
      <c r="A42" s="14"/>
      <c r="B42" s="11"/>
      <c r="C42" s="15"/>
      <c r="D42" s="16"/>
      <c r="E42" s="17"/>
      <c r="F42" s="11"/>
      <c r="G42" s="11"/>
      <c r="H42" s="12"/>
      <c r="I42" s="14"/>
    </row>
    <row r="43" spans="1:9" ht="12.75">
      <c r="A43" s="14"/>
      <c r="B43" s="11"/>
      <c r="C43" s="15"/>
      <c r="D43" s="16"/>
      <c r="E43" s="17"/>
      <c r="F43" s="11"/>
      <c r="G43" s="11"/>
      <c r="H43" s="16"/>
      <c r="I43" s="14"/>
    </row>
    <row r="150" ht="12.75">
      <c r="H150" s="12"/>
    </row>
  </sheetData>
  <printOptions/>
  <pageMargins left="0.75" right="0.75" top="1" bottom="1" header="0.5" footer="0.5"/>
  <pageSetup fitToHeight="1" fitToWidth="1" horizontalDpi="600" verticalDpi="600" orientation="portrait" paperSize="9" scale="80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workbookViewId="0" topLeftCell="A1">
      <selection activeCell="C6" sqref="C6"/>
    </sheetView>
  </sheetViews>
  <sheetFormatPr defaultColWidth="9.140625" defaultRowHeight="12.75"/>
  <cols>
    <col min="1" max="1" width="52.57421875" style="0" customWidth="1"/>
    <col min="2" max="2" width="14.8515625" style="0" customWidth="1"/>
    <col min="3" max="3" width="4.421875" style="0" customWidth="1"/>
    <col min="4" max="4" width="14.8515625" style="0" customWidth="1"/>
  </cols>
  <sheetData>
    <row r="1" spans="1:8" ht="12.75">
      <c r="A1" s="1" t="s">
        <v>0</v>
      </c>
      <c r="B1" s="15"/>
      <c r="C1" s="16"/>
      <c r="D1" s="17"/>
      <c r="E1" s="11"/>
      <c r="F1" s="11"/>
      <c r="G1" s="16"/>
      <c r="H1" s="14"/>
    </row>
    <row r="2" spans="1:8" ht="12.75">
      <c r="A2" s="2" t="s">
        <v>1</v>
      </c>
      <c r="B2" s="15"/>
      <c r="C2" s="11"/>
      <c r="D2" s="17"/>
      <c r="E2" s="11"/>
      <c r="F2" s="11"/>
      <c r="G2" s="11"/>
      <c r="H2" s="14"/>
    </row>
    <row r="3" spans="1:8" ht="12.75">
      <c r="A3" s="2" t="s">
        <v>2</v>
      </c>
      <c r="B3" s="15"/>
      <c r="C3" s="16"/>
      <c r="D3" s="17"/>
      <c r="E3" s="11"/>
      <c r="F3" s="11"/>
      <c r="G3" s="16"/>
      <c r="H3" s="14"/>
    </row>
    <row r="4" spans="1:8" ht="12.75">
      <c r="A4" s="14"/>
      <c r="B4" s="15"/>
      <c r="C4" s="16"/>
      <c r="D4" s="17"/>
      <c r="E4" s="11"/>
      <c r="F4" s="11"/>
      <c r="G4" s="16"/>
      <c r="H4" s="14"/>
    </row>
    <row r="5" spans="1:8" ht="12.75">
      <c r="A5" s="30" t="s">
        <v>112</v>
      </c>
      <c r="B5" s="15"/>
      <c r="C5" s="16"/>
      <c r="D5" s="17"/>
      <c r="E5" s="11"/>
      <c r="F5" s="11"/>
      <c r="G5" s="16"/>
      <c r="H5" s="14"/>
    </row>
    <row r="6" spans="1:8" ht="12.75">
      <c r="A6" s="30" t="s">
        <v>274</v>
      </c>
      <c r="B6" s="15"/>
      <c r="C6" s="16"/>
      <c r="D6" s="17"/>
      <c r="E6" s="11"/>
      <c r="F6" s="11"/>
      <c r="G6" s="16"/>
      <c r="H6" s="14"/>
    </row>
    <row r="7" spans="1:8" ht="12.75">
      <c r="A7" s="14"/>
      <c r="B7" s="15"/>
      <c r="C7" s="16"/>
      <c r="D7" s="17"/>
      <c r="E7" s="11"/>
      <c r="F7" s="11"/>
      <c r="G7" s="16"/>
      <c r="H7" s="14"/>
    </row>
    <row r="8" spans="1:8" ht="12.75">
      <c r="A8" s="14"/>
      <c r="B8" s="8" t="s">
        <v>87</v>
      </c>
      <c r="C8" s="9"/>
      <c r="D8" s="8" t="s">
        <v>87</v>
      </c>
      <c r="F8" s="11"/>
      <c r="G8" s="16"/>
      <c r="H8" s="14"/>
    </row>
    <row r="9" spans="1:8" ht="12.75">
      <c r="A9" s="14"/>
      <c r="B9" s="43" t="s">
        <v>271</v>
      </c>
      <c r="C9" s="9"/>
      <c r="D9" s="43" t="s">
        <v>229</v>
      </c>
      <c r="F9" s="11"/>
      <c r="G9" s="19"/>
      <c r="H9" s="14"/>
    </row>
    <row r="10" spans="1:8" ht="12.75">
      <c r="A10" s="14"/>
      <c r="B10" s="43"/>
      <c r="C10" s="9"/>
      <c r="D10" s="10" t="s">
        <v>230</v>
      </c>
      <c r="F10" s="11"/>
      <c r="G10" s="19"/>
      <c r="H10" s="14"/>
    </row>
    <row r="11" spans="1:8" ht="12.75">
      <c r="A11" s="14"/>
      <c r="B11" s="43"/>
      <c r="C11" s="9"/>
      <c r="D11" s="10"/>
      <c r="F11" s="11"/>
      <c r="G11" s="19"/>
      <c r="H11" s="14"/>
    </row>
    <row r="12" spans="1:8" ht="12.75">
      <c r="A12" s="14"/>
      <c r="B12" s="8" t="s">
        <v>3</v>
      </c>
      <c r="C12" s="9"/>
      <c r="D12" s="8" t="s">
        <v>3</v>
      </c>
      <c r="F12" s="14"/>
      <c r="G12" s="21"/>
      <c r="H12" s="14"/>
    </row>
    <row r="13" spans="1:8" ht="12.75">
      <c r="A13" s="14"/>
      <c r="B13" s="20"/>
      <c r="C13" s="18"/>
      <c r="D13" s="14"/>
      <c r="F13" s="14"/>
      <c r="G13" s="21"/>
      <c r="H13" s="14"/>
    </row>
    <row r="14" spans="1:8" ht="12.75">
      <c r="A14" s="14" t="s">
        <v>11</v>
      </c>
      <c r="B14" s="55">
        <v>130507</v>
      </c>
      <c r="C14" s="54"/>
      <c r="D14" s="55">
        <v>135773</v>
      </c>
      <c r="F14" s="14"/>
      <c r="G14" s="21"/>
      <c r="H14" s="14"/>
    </row>
    <row r="15" spans="1:8" ht="12.75">
      <c r="A15" s="14"/>
      <c r="B15" s="55"/>
      <c r="C15" s="54"/>
      <c r="D15" s="55"/>
      <c r="F15" s="14"/>
      <c r="G15" s="21"/>
      <c r="H15" s="14"/>
    </row>
    <row r="16" spans="1:8" ht="12.75">
      <c r="A16" s="14" t="s">
        <v>124</v>
      </c>
      <c r="B16" s="53">
        <v>264867</v>
      </c>
      <c r="C16" s="54"/>
      <c r="D16" s="53">
        <v>338359</v>
      </c>
      <c r="F16" s="14"/>
      <c r="G16" s="22"/>
      <c r="H16" s="14"/>
    </row>
    <row r="17" spans="1:8" ht="12.75">
      <c r="A17" s="14"/>
      <c r="B17" s="56"/>
      <c r="C17" s="54"/>
      <c r="D17" s="56"/>
      <c r="F17" s="14"/>
      <c r="G17" s="23"/>
      <c r="H17" s="14"/>
    </row>
    <row r="18" spans="1:8" ht="12.75">
      <c r="A18" s="14" t="s">
        <v>88</v>
      </c>
      <c r="B18" s="53">
        <v>71258</v>
      </c>
      <c r="C18" s="54"/>
      <c r="D18" s="53">
        <v>71258</v>
      </c>
      <c r="F18" s="14"/>
      <c r="G18" s="23"/>
      <c r="H18" s="14"/>
    </row>
    <row r="19" spans="1:8" ht="12.75">
      <c r="A19" s="14"/>
      <c r="B19" s="56"/>
      <c r="C19" s="54"/>
      <c r="D19" s="56"/>
      <c r="F19" s="14"/>
      <c r="G19" s="23"/>
      <c r="H19" s="14"/>
    </row>
    <row r="20" spans="1:8" ht="12.75">
      <c r="A20" s="14" t="s">
        <v>231</v>
      </c>
      <c r="B20" s="56">
        <v>-5109</v>
      </c>
      <c r="C20" s="54"/>
      <c r="D20" s="56">
        <v>-7619</v>
      </c>
      <c r="F20" s="14"/>
      <c r="G20" s="23"/>
      <c r="H20" s="14"/>
    </row>
    <row r="21" spans="1:8" ht="12.75">
      <c r="A21" s="14"/>
      <c r="B21" s="56"/>
      <c r="C21" s="54"/>
      <c r="D21" s="56"/>
      <c r="F21" s="14"/>
      <c r="G21" s="23"/>
      <c r="H21" s="14"/>
    </row>
    <row r="22" spans="1:8" ht="12.75">
      <c r="A22" s="14" t="s">
        <v>12</v>
      </c>
      <c r="B22" s="55">
        <v>0</v>
      </c>
      <c r="C22" s="54"/>
      <c r="D22" s="55">
        <v>315</v>
      </c>
      <c r="F22" s="14"/>
      <c r="G22" s="21"/>
      <c r="H22" s="14"/>
    </row>
    <row r="23" spans="1:8" ht="12.75">
      <c r="A23" s="14"/>
      <c r="B23" s="55"/>
      <c r="C23" s="54"/>
      <c r="D23" s="55"/>
      <c r="F23" s="14"/>
      <c r="G23" s="21"/>
      <c r="H23" s="14"/>
    </row>
    <row r="24" spans="1:8" ht="12.75">
      <c r="A24" s="14" t="s">
        <v>89</v>
      </c>
      <c r="B24" s="55">
        <v>56078</v>
      </c>
      <c r="C24" s="54"/>
      <c r="D24" s="55">
        <v>55340</v>
      </c>
      <c r="F24" s="14"/>
      <c r="G24" s="21"/>
      <c r="H24" s="14"/>
    </row>
    <row r="25" spans="1:8" ht="12.75">
      <c r="A25" s="14"/>
      <c r="B25" s="57"/>
      <c r="C25" s="54"/>
      <c r="D25" s="57"/>
      <c r="F25" s="14"/>
      <c r="G25" s="21"/>
      <c r="H25" s="14"/>
    </row>
    <row r="26" spans="1:8" ht="12.75">
      <c r="A26" s="14" t="s">
        <v>13</v>
      </c>
      <c r="B26" s="57"/>
      <c r="C26" s="54"/>
      <c r="D26" s="57"/>
      <c r="F26" s="14"/>
      <c r="G26" s="21"/>
      <c r="H26" s="14"/>
    </row>
    <row r="27" spans="1:8" ht="12.75">
      <c r="A27" s="27" t="s">
        <v>14</v>
      </c>
      <c r="B27" s="58">
        <v>208413</v>
      </c>
      <c r="C27" s="54"/>
      <c r="D27" s="58">
        <v>218877</v>
      </c>
      <c r="F27" s="24"/>
      <c r="G27" s="25"/>
      <c r="H27" s="14"/>
    </row>
    <row r="28" spans="1:4" ht="12.75">
      <c r="A28" s="27" t="s">
        <v>15</v>
      </c>
      <c r="B28" s="59">
        <v>98179</v>
      </c>
      <c r="C28" s="60"/>
      <c r="D28" s="59">
        <v>105052</v>
      </c>
    </row>
    <row r="29" spans="1:4" ht="12.75">
      <c r="A29" s="26" t="s">
        <v>90</v>
      </c>
      <c r="B29" s="59">
        <v>2466</v>
      </c>
      <c r="C29" s="60"/>
      <c r="D29" s="59">
        <v>2445</v>
      </c>
    </row>
    <row r="30" spans="1:4" ht="12.75">
      <c r="A30" s="27" t="s">
        <v>16</v>
      </c>
      <c r="B30" s="61">
        <v>22706</v>
      </c>
      <c r="C30" s="60"/>
      <c r="D30" s="61">
        <v>51051</v>
      </c>
    </row>
    <row r="31" spans="2:4" ht="12.75">
      <c r="B31" s="62">
        <f>SUM(B27:B30)</f>
        <v>331764</v>
      </c>
      <c r="C31" s="60"/>
      <c r="D31" s="62">
        <f>SUM(D27:D30)</f>
        <v>377425</v>
      </c>
    </row>
    <row r="32" spans="1:4" ht="12.75">
      <c r="A32" s="26" t="s">
        <v>17</v>
      </c>
      <c r="B32" s="63"/>
      <c r="C32" s="60"/>
      <c r="D32" s="63"/>
    </row>
    <row r="33" spans="1:4" ht="12.75">
      <c r="A33" s="27" t="s">
        <v>18</v>
      </c>
      <c r="B33" s="64">
        <v>47960</v>
      </c>
      <c r="C33" s="60"/>
      <c r="D33" s="64">
        <v>35656</v>
      </c>
    </row>
    <row r="34" spans="1:4" ht="12.75">
      <c r="A34" s="27" t="s">
        <v>19</v>
      </c>
      <c r="B34" s="64">
        <v>200875</v>
      </c>
      <c r="C34" s="60"/>
      <c r="D34" s="64">
        <v>193606</v>
      </c>
    </row>
    <row r="35" spans="2:4" ht="12.75">
      <c r="B35" s="62">
        <f>SUM(B33:B34)</f>
        <v>248835</v>
      </c>
      <c r="C35" s="60"/>
      <c r="D35" s="62">
        <f>SUM(D33:D34)</f>
        <v>229262</v>
      </c>
    </row>
    <row r="36" spans="2:4" ht="12.75">
      <c r="B36" s="60"/>
      <c r="C36" s="60"/>
      <c r="D36" s="60"/>
    </row>
    <row r="37" spans="1:4" ht="12.75">
      <c r="A37" s="26" t="s">
        <v>160</v>
      </c>
      <c r="B37" s="60">
        <f>+B31-B35</f>
        <v>82929</v>
      </c>
      <c r="C37" s="60"/>
      <c r="D37" s="60">
        <f>+D31-D35</f>
        <v>148163</v>
      </c>
    </row>
    <row r="38" spans="2:4" ht="12.75">
      <c r="B38" s="60"/>
      <c r="C38" s="60"/>
      <c r="D38" s="60"/>
    </row>
    <row r="39" spans="2:4" ht="13.5" thickBot="1">
      <c r="B39" s="65">
        <f>SUM(B14:B24)+B37</f>
        <v>600530</v>
      </c>
      <c r="C39" s="60"/>
      <c r="D39" s="65">
        <f>SUM(D14:D24)+D37</f>
        <v>741589</v>
      </c>
    </row>
    <row r="40" spans="2:4" ht="12.75">
      <c r="B40" s="60"/>
      <c r="C40" s="60"/>
      <c r="D40" s="60"/>
    </row>
    <row r="41" spans="2:4" ht="12.75">
      <c r="B41" s="60"/>
      <c r="C41" s="60"/>
      <c r="D41" s="60"/>
    </row>
    <row r="42" spans="1:4" ht="12.75">
      <c r="A42" t="s">
        <v>20</v>
      </c>
      <c r="B42" s="60">
        <v>320343</v>
      </c>
      <c r="C42" s="60"/>
      <c r="D42" s="60">
        <v>320343</v>
      </c>
    </row>
    <row r="43" spans="2:4" ht="12.75">
      <c r="B43" s="60"/>
      <c r="C43" s="60"/>
      <c r="D43" s="60"/>
    </row>
    <row r="44" spans="1:4" ht="12.75">
      <c r="A44" t="s">
        <v>21</v>
      </c>
      <c r="B44" s="60">
        <v>91049</v>
      </c>
      <c r="C44" s="60"/>
      <c r="D44" s="60">
        <v>212737</v>
      </c>
    </row>
    <row r="45" spans="2:4" ht="12.75">
      <c r="B45" s="66"/>
      <c r="C45" s="60"/>
      <c r="D45" s="66"/>
    </row>
    <row r="46" spans="2:4" ht="12.75">
      <c r="B46" s="60">
        <f>+B42+B44</f>
        <v>411392</v>
      </c>
      <c r="C46" s="60"/>
      <c r="D46" s="60">
        <f>+D42+D44</f>
        <v>533080</v>
      </c>
    </row>
    <row r="47" spans="2:4" ht="12.75">
      <c r="B47" s="60"/>
      <c r="C47" s="60"/>
      <c r="D47" s="60"/>
    </row>
    <row r="48" spans="1:4" ht="12.75">
      <c r="A48" s="28" t="s">
        <v>201</v>
      </c>
      <c r="B48" s="60">
        <v>-664</v>
      </c>
      <c r="C48" s="60"/>
      <c r="D48" s="60">
        <v>-659</v>
      </c>
    </row>
    <row r="49" spans="2:4" ht="12.75">
      <c r="B49" s="66"/>
      <c r="C49" s="60"/>
      <c r="D49" s="66"/>
    </row>
    <row r="50" spans="1:4" ht="12.75">
      <c r="A50" t="s">
        <v>22</v>
      </c>
      <c r="B50" s="60">
        <f>+B46+B48</f>
        <v>410728</v>
      </c>
      <c r="C50" s="60"/>
      <c r="D50" s="60">
        <f>+D46+D48</f>
        <v>532421</v>
      </c>
    </row>
    <row r="51" spans="2:4" ht="12.75">
      <c r="B51" s="60"/>
      <c r="C51" s="60"/>
      <c r="D51" s="60"/>
    </row>
    <row r="52" spans="1:4" ht="12.75">
      <c r="A52" t="s">
        <v>123</v>
      </c>
      <c r="B52" s="60">
        <v>19247</v>
      </c>
      <c r="C52" s="60"/>
      <c r="D52" s="60">
        <v>17086</v>
      </c>
    </row>
    <row r="53" spans="2:4" ht="12.75">
      <c r="B53" s="60"/>
      <c r="C53" s="60"/>
      <c r="D53" s="60"/>
    </row>
    <row r="54" spans="1:4" ht="12.75">
      <c r="A54" t="s">
        <v>91</v>
      </c>
      <c r="B54" s="60">
        <v>167728</v>
      </c>
      <c r="C54" s="60"/>
      <c r="D54" s="60">
        <v>189207</v>
      </c>
    </row>
    <row r="55" spans="2:4" ht="12.75">
      <c r="B55" s="60"/>
      <c r="C55" s="60"/>
      <c r="D55" s="60"/>
    </row>
    <row r="56" spans="1:4" ht="12.75">
      <c r="A56" t="s">
        <v>92</v>
      </c>
      <c r="B56" s="60">
        <v>203</v>
      </c>
      <c r="C56" s="60"/>
      <c r="D56" s="60">
        <v>251</v>
      </c>
    </row>
    <row r="57" spans="2:4" ht="12.75">
      <c r="B57" s="60"/>
      <c r="C57" s="60"/>
      <c r="D57" s="60"/>
    </row>
    <row r="58" spans="1:4" ht="12.75">
      <c r="A58" t="s">
        <v>93</v>
      </c>
      <c r="B58" s="60">
        <v>2624</v>
      </c>
      <c r="C58" s="60"/>
      <c r="D58" s="60">
        <v>2624</v>
      </c>
    </row>
    <row r="59" spans="2:4" ht="12.75">
      <c r="B59" s="60"/>
      <c r="C59" s="60"/>
      <c r="D59" s="60"/>
    </row>
    <row r="60" spans="2:4" ht="13.5" thickBot="1">
      <c r="B60" s="65">
        <f>SUM(B50:B58)</f>
        <v>600530</v>
      </c>
      <c r="C60" s="60"/>
      <c r="D60" s="65">
        <f>SUM(D50:D58)</f>
        <v>741589</v>
      </c>
    </row>
    <row r="61" spans="2:4" ht="12.75">
      <c r="B61" s="60"/>
      <c r="C61" s="60"/>
      <c r="D61" s="60"/>
    </row>
    <row r="62" spans="1:4" ht="13.5" thickBot="1">
      <c r="A62" t="s">
        <v>94</v>
      </c>
      <c r="B62" s="114">
        <f>+(B50-B22-B20)/(B42-847)</f>
        <v>1.3015405513684053</v>
      </c>
      <c r="C62" s="115"/>
      <c r="D62" s="114">
        <f>+(D50-D22-D20)/(D42-842)</f>
        <v>1.689274837950429</v>
      </c>
    </row>
    <row r="63" spans="2:4" ht="12.75">
      <c r="B63" s="60"/>
      <c r="C63" s="60"/>
      <c r="D63" s="60"/>
    </row>
    <row r="65" ht="12.75">
      <c r="A65" s="31" t="s">
        <v>120</v>
      </c>
    </row>
    <row r="66" ht="12.75">
      <c r="A66" s="32" t="s">
        <v>185</v>
      </c>
    </row>
    <row r="67" spans="5:6" ht="12.75">
      <c r="E67" s="12"/>
      <c r="F67" s="12"/>
    </row>
  </sheetData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 topLeftCell="A1">
      <selection activeCell="A1" sqref="A1"/>
    </sheetView>
  </sheetViews>
  <sheetFormatPr defaultColWidth="9.140625" defaultRowHeight="12.75"/>
  <cols>
    <col min="1" max="1" width="39.7109375" style="0" customWidth="1"/>
    <col min="2" max="2" width="11.28125" style="0" customWidth="1"/>
    <col min="3" max="3" width="2.7109375" style="0" customWidth="1"/>
    <col min="4" max="4" width="11.140625" style="0" customWidth="1"/>
    <col min="5" max="5" width="2.7109375" style="0" customWidth="1"/>
    <col min="6" max="6" width="11.28125" style="0" customWidth="1"/>
    <col min="7" max="7" width="2.7109375" style="0" customWidth="1"/>
    <col min="8" max="8" width="11.28125" style="0" customWidth="1"/>
    <col min="9" max="9" width="2.7109375" style="0" customWidth="1"/>
    <col min="10" max="10" width="11.28125" style="0" customWidth="1"/>
    <col min="11" max="11" width="3.28125" style="0" customWidth="1"/>
    <col min="12" max="12" width="11.281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5" ht="12.75">
      <c r="A5" s="13" t="s">
        <v>113</v>
      </c>
    </row>
    <row r="6" ht="12.75">
      <c r="A6" s="13" t="s">
        <v>270</v>
      </c>
    </row>
    <row r="8" spans="2:12" ht="12.75">
      <c r="B8" s="36"/>
      <c r="C8" s="36"/>
      <c r="D8" s="38" t="s">
        <v>210</v>
      </c>
      <c r="E8" s="33"/>
      <c r="F8" s="33"/>
      <c r="G8" s="33"/>
      <c r="H8" s="33"/>
      <c r="I8" s="33"/>
      <c r="J8" s="8" t="s">
        <v>96</v>
      </c>
      <c r="K8" s="33"/>
      <c r="L8" s="33"/>
    </row>
    <row r="9" spans="2:12" ht="12.75">
      <c r="B9" s="33" t="s">
        <v>35</v>
      </c>
      <c r="C9" s="33"/>
      <c r="D9" s="33" t="s">
        <v>35</v>
      </c>
      <c r="E9" s="33"/>
      <c r="F9" s="33" t="s">
        <v>36</v>
      </c>
      <c r="G9" s="33"/>
      <c r="H9" s="33" t="s">
        <v>97</v>
      </c>
      <c r="I9" s="33"/>
      <c r="J9" s="33" t="s">
        <v>38</v>
      </c>
      <c r="K9" s="33"/>
      <c r="L9" s="33"/>
    </row>
    <row r="10" spans="2:12" ht="12.75">
      <c r="B10" s="33" t="s">
        <v>36</v>
      </c>
      <c r="C10" s="33"/>
      <c r="D10" s="33" t="s">
        <v>95</v>
      </c>
      <c r="E10" s="33"/>
      <c r="F10" s="33" t="s">
        <v>37</v>
      </c>
      <c r="G10" s="33"/>
      <c r="H10" s="33" t="s">
        <v>37</v>
      </c>
      <c r="I10" s="33"/>
      <c r="J10" s="33" t="s">
        <v>39</v>
      </c>
      <c r="K10" s="33"/>
      <c r="L10" s="33" t="s">
        <v>40</v>
      </c>
    </row>
    <row r="11" spans="2:12" ht="12.75">
      <c r="B11" s="8" t="s">
        <v>3</v>
      </c>
      <c r="C11" s="1"/>
      <c r="D11" s="8" t="s">
        <v>3</v>
      </c>
      <c r="E11" s="1"/>
      <c r="F11" s="8" t="s">
        <v>3</v>
      </c>
      <c r="G11" s="8"/>
      <c r="H11" s="8" t="s">
        <v>3</v>
      </c>
      <c r="I11" s="1"/>
      <c r="J11" s="8" t="s">
        <v>3</v>
      </c>
      <c r="K11" s="1"/>
      <c r="L11" s="8" t="s">
        <v>3</v>
      </c>
    </row>
    <row r="13" ht="12.75">
      <c r="A13" t="s">
        <v>203</v>
      </c>
    </row>
    <row r="14" spans="1:12" ht="12.75">
      <c r="A14" s="28" t="s">
        <v>204</v>
      </c>
      <c r="B14" s="60">
        <v>320343</v>
      </c>
      <c r="C14" s="60"/>
      <c r="D14" s="60">
        <v>244792</v>
      </c>
      <c r="E14" s="60"/>
      <c r="F14" s="60">
        <v>24872</v>
      </c>
      <c r="G14" s="60"/>
      <c r="H14" s="60">
        <v>-8</v>
      </c>
      <c r="I14" s="60"/>
      <c r="J14" s="60">
        <v>-1945</v>
      </c>
      <c r="K14" s="60"/>
      <c r="L14" s="60">
        <f>SUM(B14:J14)</f>
        <v>588054</v>
      </c>
    </row>
    <row r="15" spans="2:12" ht="12.75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12" ht="12.75">
      <c r="A16" s="28" t="s">
        <v>205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1:12" ht="12.75">
      <c r="A17" s="28" t="s">
        <v>206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2" ht="12.75">
      <c r="A18" s="28" t="s">
        <v>207</v>
      </c>
      <c r="B18" s="60">
        <v>0</v>
      </c>
      <c r="C18" s="60"/>
      <c r="D18" s="60">
        <v>0</v>
      </c>
      <c r="E18" s="60"/>
      <c r="F18" s="60">
        <v>0</v>
      </c>
      <c r="G18" s="60"/>
      <c r="H18" s="60">
        <v>0</v>
      </c>
      <c r="I18" s="60"/>
      <c r="J18" s="60">
        <v>-47522</v>
      </c>
      <c r="K18" s="60"/>
      <c r="L18" s="60">
        <f>SUM(B18:J18)</f>
        <v>-47522</v>
      </c>
    </row>
    <row r="19" spans="1:12" ht="12.75">
      <c r="A19" s="28" t="s">
        <v>211</v>
      </c>
      <c r="B19" s="60">
        <v>0</v>
      </c>
      <c r="C19" s="60"/>
      <c r="D19" s="60">
        <v>0</v>
      </c>
      <c r="E19" s="60"/>
      <c r="F19" s="60">
        <v>0</v>
      </c>
      <c r="G19" s="60"/>
      <c r="H19" s="60">
        <v>0</v>
      </c>
      <c r="I19" s="60"/>
      <c r="J19" s="60">
        <v>-4989</v>
      </c>
      <c r="K19" s="60"/>
      <c r="L19" s="60">
        <f>SUM(B19:J19)</f>
        <v>-4989</v>
      </c>
    </row>
    <row r="20" spans="1:12" ht="12.75">
      <c r="A20" s="28" t="s">
        <v>264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1" spans="1:12" ht="12.75">
      <c r="A21" s="28" t="s">
        <v>268</v>
      </c>
      <c r="B21" s="66">
        <v>0</v>
      </c>
      <c r="C21" s="60"/>
      <c r="D21" s="66">
        <v>0</v>
      </c>
      <c r="E21" s="60"/>
      <c r="F21" s="66">
        <v>0</v>
      </c>
      <c r="G21" s="60"/>
      <c r="H21" s="66">
        <v>0</v>
      </c>
      <c r="I21" s="60"/>
      <c r="J21" s="66">
        <v>-2463</v>
      </c>
      <c r="K21" s="60"/>
      <c r="L21" s="66">
        <f>SUM(B21:J21)</f>
        <v>-2463</v>
      </c>
    </row>
    <row r="22" spans="1:12" ht="12.75">
      <c r="A22" s="28" t="s">
        <v>208</v>
      </c>
      <c r="B22" s="60">
        <f>SUM(B14:B21)</f>
        <v>320343</v>
      </c>
      <c r="C22" s="60"/>
      <c r="D22" s="60">
        <f>SUM(D14:D21)</f>
        <v>244792</v>
      </c>
      <c r="E22" s="60"/>
      <c r="F22" s="60">
        <f>SUM(F14:F21)</f>
        <v>24872</v>
      </c>
      <c r="G22" s="60"/>
      <c r="H22" s="60">
        <f>SUM(H14:H21)</f>
        <v>-8</v>
      </c>
      <c r="I22" s="60"/>
      <c r="J22" s="60">
        <f>SUM(J14:J21)</f>
        <v>-56919</v>
      </c>
      <c r="K22" s="60"/>
      <c r="L22" s="60">
        <f>SUM(L14:L21)</f>
        <v>533080</v>
      </c>
    </row>
    <row r="23" spans="2:12" ht="12.75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</row>
    <row r="24" spans="1:12" ht="12.75">
      <c r="A24" t="s">
        <v>215</v>
      </c>
      <c r="B24" s="67">
        <v>0</v>
      </c>
      <c r="C24" s="67"/>
      <c r="D24" s="67">
        <v>0</v>
      </c>
      <c r="E24" s="67"/>
      <c r="F24" s="67">
        <v>0</v>
      </c>
      <c r="G24" s="67"/>
      <c r="H24" s="67">
        <v>0</v>
      </c>
      <c r="I24" s="67"/>
      <c r="J24" s="67">
        <f>+income!F33</f>
        <v>-115937</v>
      </c>
      <c r="K24" s="67"/>
      <c r="L24" s="67">
        <f>SUM(B24:J24)</f>
        <v>-115937</v>
      </c>
    </row>
    <row r="25" spans="2:12" ht="12.7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1:12" ht="12.75">
      <c r="A26" s="28" t="s">
        <v>296</v>
      </c>
      <c r="B26" s="67">
        <v>0</v>
      </c>
      <c r="C26" s="67"/>
      <c r="D26" s="67">
        <v>0</v>
      </c>
      <c r="E26" s="67"/>
      <c r="F26" s="67">
        <v>0</v>
      </c>
      <c r="G26" s="67"/>
      <c r="H26" s="67">
        <v>0</v>
      </c>
      <c r="I26" s="67"/>
      <c r="J26" s="67">
        <v>-5751</v>
      </c>
      <c r="K26" s="67"/>
      <c r="L26" s="67">
        <f>SUM(B26:J26)</f>
        <v>-5751</v>
      </c>
    </row>
    <row r="27" spans="1:12" ht="12.75">
      <c r="A27" s="28" t="s">
        <v>278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 ht="12.75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1:12" ht="12.75">
      <c r="A29" t="s">
        <v>275</v>
      </c>
      <c r="B29" s="68">
        <f>SUM(B22:B28)</f>
        <v>320343</v>
      </c>
      <c r="C29" s="60"/>
      <c r="D29" s="68">
        <f>SUM(D22:D28)</f>
        <v>244792</v>
      </c>
      <c r="E29" s="60"/>
      <c r="F29" s="68">
        <f>SUM(F22:F28)</f>
        <v>24872</v>
      </c>
      <c r="G29" s="69"/>
      <c r="H29" s="68">
        <f>SUM(H22:H28)</f>
        <v>-8</v>
      </c>
      <c r="I29" s="69"/>
      <c r="J29" s="68">
        <f>SUM(J22:J28)</f>
        <v>-178607</v>
      </c>
      <c r="K29" s="60"/>
      <c r="L29" s="68">
        <f>SUM(L22:L28)</f>
        <v>411392</v>
      </c>
    </row>
    <row r="30" spans="2:12" ht="12.75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2:12" ht="12.75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</row>
    <row r="32" spans="1:12" ht="12.75">
      <c r="A32" t="s">
        <v>162</v>
      </c>
      <c r="B32" s="60">
        <v>320343</v>
      </c>
      <c r="C32" s="60"/>
      <c r="D32" s="60">
        <v>244792</v>
      </c>
      <c r="E32" s="60"/>
      <c r="F32" s="60">
        <v>24919</v>
      </c>
      <c r="G32" s="60"/>
      <c r="H32" s="60">
        <v>-8</v>
      </c>
      <c r="I32" s="60"/>
      <c r="J32" s="60">
        <v>17440</v>
      </c>
      <c r="K32" s="60"/>
      <c r="L32" s="67">
        <f>SUM(B32:J32)</f>
        <v>607486</v>
      </c>
    </row>
    <row r="33" spans="2:12" ht="12.75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</row>
    <row r="34" spans="1:12" ht="12.75">
      <c r="A34" t="s">
        <v>184</v>
      </c>
      <c r="B34" s="67">
        <v>0</v>
      </c>
      <c r="C34" s="67"/>
      <c r="D34" s="67">
        <v>0</v>
      </c>
      <c r="E34" s="67"/>
      <c r="F34" s="67">
        <v>0</v>
      </c>
      <c r="G34" s="67"/>
      <c r="H34" s="67">
        <v>0</v>
      </c>
      <c r="I34" s="67"/>
      <c r="J34" s="67">
        <f>+income!H33</f>
        <v>22825</v>
      </c>
      <c r="K34" s="67"/>
      <c r="L34" s="67">
        <f>SUM(B34:J34)</f>
        <v>22825</v>
      </c>
    </row>
    <row r="35" spans="2:12" ht="12.7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12.75">
      <c r="A36" t="s">
        <v>220</v>
      </c>
      <c r="B36" s="67">
        <v>0</v>
      </c>
      <c r="C36" s="67"/>
      <c r="D36" s="67">
        <v>0</v>
      </c>
      <c r="E36" s="67"/>
      <c r="F36" s="67">
        <v>0</v>
      </c>
      <c r="G36" s="67"/>
      <c r="H36" s="67">
        <v>0</v>
      </c>
      <c r="I36" s="67"/>
      <c r="J36" s="67">
        <v>-43958</v>
      </c>
      <c r="K36" s="67"/>
      <c r="L36" s="67">
        <f>SUM(B36:J36)</f>
        <v>-43958</v>
      </c>
    </row>
    <row r="37" spans="1:12" ht="12.75">
      <c r="A37" s="28" t="s">
        <v>221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1:12" ht="12.75">
      <c r="A38" s="28" t="s">
        <v>222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 ht="12.75">
      <c r="A39" s="28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12.75">
      <c r="A40" s="28" t="s">
        <v>277</v>
      </c>
      <c r="B40" s="67">
        <v>0</v>
      </c>
      <c r="C40" s="67"/>
      <c r="D40" s="67">
        <v>0</v>
      </c>
      <c r="E40" s="67"/>
      <c r="F40" s="67">
        <v>0</v>
      </c>
      <c r="G40" s="67"/>
      <c r="H40" s="67">
        <v>0</v>
      </c>
      <c r="I40" s="67"/>
      <c r="J40" s="67">
        <v>-2301</v>
      </c>
      <c r="K40" s="67"/>
      <c r="L40" s="67">
        <f>SUM(B40:J40)</f>
        <v>-2301</v>
      </c>
    </row>
    <row r="41" spans="1:12" ht="12.75">
      <c r="A41" s="28" t="s">
        <v>279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 ht="12.75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</row>
    <row r="43" spans="1:12" ht="12.75">
      <c r="A43" t="s">
        <v>276</v>
      </c>
      <c r="B43" s="68">
        <f>SUM(B32:B42)</f>
        <v>320343</v>
      </c>
      <c r="C43" s="60"/>
      <c r="D43" s="68">
        <f>SUM(D32:D42)</f>
        <v>244792</v>
      </c>
      <c r="E43" s="60"/>
      <c r="F43" s="68">
        <f>SUM(F32:F42)</f>
        <v>24919</v>
      </c>
      <c r="G43" s="69"/>
      <c r="H43" s="68">
        <f>SUM(H32:H42)</f>
        <v>-8</v>
      </c>
      <c r="I43" s="60"/>
      <c r="J43" s="68">
        <f>SUM(J32:J42)</f>
        <v>-5994</v>
      </c>
      <c r="K43" s="60"/>
      <c r="L43" s="68">
        <f>SUM(L32:L42)</f>
        <v>584052</v>
      </c>
    </row>
    <row r="46" ht="12.75">
      <c r="A46" s="31" t="s">
        <v>117</v>
      </c>
    </row>
    <row r="47" spans="1:10" ht="12.75">
      <c r="A47" s="32" t="s">
        <v>183</v>
      </c>
      <c r="J47" s="12"/>
    </row>
  </sheetData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workbookViewId="0" topLeftCell="A1">
      <selection activeCell="A1" sqref="A1"/>
    </sheetView>
  </sheetViews>
  <sheetFormatPr defaultColWidth="9.140625" defaultRowHeight="12.75"/>
  <cols>
    <col min="1" max="1" width="56.57421875" style="0" customWidth="1"/>
    <col min="2" max="2" width="13.140625" style="0" customWidth="1"/>
    <col min="3" max="3" width="5.28125" style="0" customWidth="1"/>
    <col min="4" max="4" width="12.281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14"/>
    </row>
    <row r="5" ht="12.75">
      <c r="A5" s="30" t="s">
        <v>114</v>
      </c>
    </row>
    <row r="6" ht="12.75">
      <c r="A6" s="30" t="s">
        <v>270</v>
      </c>
    </row>
    <row r="8" spans="2:5" ht="12.75">
      <c r="B8" s="8" t="s">
        <v>280</v>
      </c>
      <c r="D8" s="8" t="s">
        <v>280</v>
      </c>
      <c r="E8" s="8"/>
    </row>
    <row r="9" spans="2:5" ht="12.75">
      <c r="B9" s="8" t="s">
        <v>23</v>
      </c>
      <c r="D9" s="8" t="s">
        <v>23</v>
      </c>
      <c r="E9" s="8"/>
    </row>
    <row r="10" spans="2:5" ht="12.75">
      <c r="B10" s="34" t="s">
        <v>271</v>
      </c>
      <c r="D10" s="34" t="s">
        <v>272</v>
      </c>
      <c r="E10" s="34"/>
    </row>
    <row r="11" spans="2:5" ht="12.75">
      <c r="B11" s="35" t="s">
        <v>3</v>
      </c>
      <c r="D11" s="35" t="s">
        <v>3</v>
      </c>
      <c r="E11" s="35"/>
    </row>
    <row r="12" ht="12.75">
      <c r="D12" s="39"/>
    </row>
    <row r="13" spans="1:5" ht="12.75">
      <c r="A13" t="s">
        <v>218</v>
      </c>
      <c r="B13" s="67">
        <f>+income!F25</f>
        <v>-108259</v>
      </c>
      <c r="C13" s="60"/>
      <c r="D13" s="67">
        <f>+income!H25</f>
        <v>29756</v>
      </c>
      <c r="E13" s="29"/>
    </row>
    <row r="14" spans="2:5" ht="12.75">
      <c r="B14" s="60"/>
      <c r="C14" s="60"/>
      <c r="D14" s="69"/>
      <c r="E14" s="29"/>
    </row>
    <row r="15" spans="1:5" ht="12.75">
      <c r="A15" t="s">
        <v>24</v>
      </c>
      <c r="B15" s="60"/>
      <c r="C15" s="60"/>
      <c r="D15" s="69"/>
      <c r="E15" s="29"/>
    </row>
    <row r="16" spans="1:5" ht="12.75">
      <c r="A16" t="s">
        <v>25</v>
      </c>
      <c r="B16" s="60">
        <v>35735</v>
      </c>
      <c r="C16" s="60"/>
      <c r="D16" s="69">
        <v>-15</v>
      </c>
      <c r="E16" s="29"/>
    </row>
    <row r="17" spans="1:5" ht="12.75">
      <c r="A17" t="s">
        <v>26</v>
      </c>
      <c r="B17" s="60">
        <v>75551</v>
      </c>
      <c r="C17" s="60"/>
      <c r="D17" s="69">
        <v>-21140</v>
      </c>
      <c r="E17" s="29"/>
    </row>
    <row r="18" spans="2:5" ht="12.75">
      <c r="B18" s="66"/>
      <c r="C18" s="60"/>
      <c r="D18" s="66"/>
      <c r="E18" s="29"/>
    </row>
    <row r="19" spans="1:5" ht="12.75">
      <c r="A19" t="s">
        <v>170</v>
      </c>
      <c r="B19" s="46">
        <f>SUM(B13:B17)</f>
        <v>3027</v>
      </c>
      <c r="C19" s="60"/>
      <c r="D19" s="46">
        <f>SUM(D13:D17)</f>
        <v>8601</v>
      </c>
      <c r="E19" s="29"/>
    </row>
    <row r="20" spans="2:5" ht="12.75">
      <c r="B20" s="60"/>
      <c r="C20" s="60"/>
      <c r="D20" s="69"/>
      <c r="E20" s="29"/>
    </row>
    <row r="21" spans="1:5" ht="12.75">
      <c r="A21" t="s">
        <v>27</v>
      </c>
      <c r="B21" s="60"/>
      <c r="C21" s="60"/>
      <c r="D21" s="69"/>
      <c r="E21" s="29"/>
    </row>
    <row r="22" spans="1:5" ht="12.75">
      <c r="A22" t="s">
        <v>28</v>
      </c>
      <c r="B22" s="60">
        <v>-9805</v>
      </c>
      <c r="C22" s="60"/>
      <c r="D22" s="69">
        <v>-16830</v>
      </c>
      <c r="E22" s="29"/>
    </row>
    <row r="23" spans="1:5" ht="12.75">
      <c r="A23" t="s">
        <v>111</v>
      </c>
      <c r="B23" s="60">
        <v>12256</v>
      </c>
      <c r="C23" s="60"/>
      <c r="D23" s="69">
        <v>-375</v>
      </c>
      <c r="E23" s="29"/>
    </row>
    <row r="24" spans="1:5" ht="12.75">
      <c r="A24" s="28" t="s">
        <v>110</v>
      </c>
      <c r="B24" s="60">
        <v>-738</v>
      </c>
      <c r="C24" s="60"/>
      <c r="D24" s="69">
        <v>-205</v>
      </c>
      <c r="E24" s="29"/>
    </row>
    <row r="25" spans="1:5" ht="12.75">
      <c r="A25" s="28" t="s">
        <v>109</v>
      </c>
      <c r="B25" s="60">
        <v>-8565</v>
      </c>
      <c r="C25" s="60"/>
      <c r="D25" s="69">
        <v>-2231</v>
      </c>
      <c r="E25" s="29"/>
    </row>
    <row r="26" spans="2:5" ht="12.75">
      <c r="B26" s="60"/>
      <c r="C26" s="60"/>
      <c r="D26" s="60"/>
      <c r="E26" s="29"/>
    </row>
    <row r="27" spans="1:5" ht="12.75">
      <c r="A27" t="s">
        <v>29</v>
      </c>
      <c r="B27" s="68">
        <f>SUM(B19:B25)</f>
        <v>-3825</v>
      </c>
      <c r="C27" s="60"/>
      <c r="D27" s="68">
        <f>SUM(D19:D25)</f>
        <v>-11040</v>
      </c>
      <c r="E27" s="29"/>
    </row>
    <row r="28" spans="2:5" ht="12.75">
      <c r="B28" s="60"/>
      <c r="C28" s="60"/>
      <c r="D28" s="69"/>
      <c r="E28" s="29"/>
    </row>
    <row r="29" spans="1:5" ht="12.75">
      <c r="A29" t="s">
        <v>30</v>
      </c>
      <c r="B29" s="60"/>
      <c r="C29" s="60"/>
      <c r="D29" s="69"/>
      <c r="E29" s="29"/>
    </row>
    <row r="30" spans="1:5" ht="12.75">
      <c r="A30" s="28" t="s">
        <v>163</v>
      </c>
      <c r="B30" s="60">
        <v>-1565</v>
      </c>
      <c r="C30" s="60"/>
      <c r="D30" s="69">
        <v>24722</v>
      </c>
      <c r="E30" s="29"/>
    </row>
    <row r="31" spans="1:5" ht="12.75">
      <c r="A31" s="28" t="s">
        <v>202</v>
      </c>
      <c r="B31" s="60">
        <v>-5</v>
      </c>
      <c r="C31" s="60"/>
      <c r="D31" s="69">
        <v>-4</v>
      </c>
      <c r="E31" s="29"/>
    </row>
    <row r="32" spans="1:5" ht="12.75">
      <c r="A32" s="28" t="s">
        <v>180</v>
      </c>
      <c r="B32" s="60">
        <v>0</v>
      </c>
      <c r="C32" s="60"/>
      <c r="D32" s="69">
        <v>25851</v>
      </c>
      <c r="E32" s="29"/>
    </row>
    <row r="33" spans="1:5" ht="12.75">
      <c r="A33" s="28" t="s">
        <v>232</v>
      </c>
      <c r="B33" s="60">
        <v>-2385</v>
      </c>
      <c r="C33" s="60"/>
      <c r="D33" s="69">
        <v>-1970</v>
      </c>
      <c r="E33" s="29"/>
    </row>
    <row r="34" spans="1:5" ht="12.75">
      <c r="A34" s="28" t="s">
        <v>31</v>
      </c>
      <c r="B34" s="60">
        <v>-604</v>
      </c>
      <c r="C34" s="60"/>
      <c r="D34" s="69">
        <v>25201</v>
      </c>
      <c r="E34" s="29"/>
    </row>
    <row r="35" spans="1:5" ht="12.75">
      <c r="A35" s="28"/>
      <c r="B35" s="60"/>
      <c r="C35" s="60"/>
      <c r="D35" s="69"/>
      <c r="E35" s="29"/>
    </row>
    <row r="36" spans="2:5" ht="12.75">
      <c r="B36" s="68">
        <f>SUM(B30:B35)</f>
        <v>-4559</v>
      </c>
      <c r="C36" s="60"/>
      <c r="D36" s="68">
        <f>SUM(D30:D35)</f>
        <v>73800</v>
      </c>
      <c r="E36" s="29"/>
    </row>
    <row r="37" spans="2:5" ht="12.75">
      <c r="B37" s="60"/>
      <c r="C37" s="60"/>
      <c r="D37" s="69"/>
      <c r="E37" s="29"/>
    </row>
    <row r="38" spans="1:5" ht="12.75">
      <c r="A38" t="s">
        <v>32</v>
      </c>
      <c r="B38" s="60"/>
      <c r="C38" s="60"/>
      <c r="D38" s="69"/>
      <c r="E38" s="29"/>
    </row>
    <row r="39" spans="1:5" ht="12.75">
      <c r="A39" t="s">
        <v>33</v>
      </c>
      <c r="B39" s="60">
        <v>-7351</v>
      </c>
      <c r="C39" s="60"/>
      <c r="D39" s="69">
        <v>-39802</v>
      </c>
      <c r="E39" s="29"/>
    </row>
    <row r="40" spans="1:5" ht="12.75">
      <c r="A40" s="28" t="s">
        <v>281</v>
      </c>
      <c r="B40" s="60">
        <v>-5751</v>
      </c>
      <c r="C40" s="60"/>
      <c r="D40" s="69">
        <v>-2301</v>
      </c>
      <c r="E40" s="29"/>
    </row>
    <row r="41" spans="2:5" ht="12.75">
      <c r="B41" s="60"/>
      <c r="C41" s="60"/>
      <c r="D41" s="69"/>
      <c r="E41" s="29"/>
    </row>
    <row r="42" spans="2:5" ht="12.75">
      <c r="B42" s="68">
        <f>SUM(B39:B41)</f>
        <v>-13102</v>
      </c>
      <c r="C42" s="60"/>
      <c r="D42" s="68">
        <f>SUM(D39:D41)</f>
        <v>-42103</v>
      </c>
      <c r="E42" s="29"/>
    </row>
    <row r="43" spans="2:5" ht="12.75">
      <c r="B43" s="60"/>
      <c r="C43" s="60"/>
      <c r="D43" s="69"/>
      <c r="E43" s="29"/>
    </row>
    <row r="44" spans="1:5" ht="12.75">
      <c r="A44" t="s">
        <v>34</v>
      </c>
      <c r="B44" s="60">
        <f>+B27+B36+B42</f>
        <v>-21486</v>
      </c>
      <c r="C44" s="60"/>
      <c r="D44" s="60">
        <f>+D27+D36+D42</f>
        <v>20657</v>
      </c>
      <c r="E44" s="29"/>
    </row>
    <row r="45" spans="2:5" ht="12.75">
      <c r="B45" s="60"/>
      <c r="C45" s="60"/>
      <c r="D45" s="60"/>
      <c r="E45" s="29"/>
    </row>
    <row r="46" spans="1:5" ht="12.75">
      <c r="A46" t="s">
        <v>187</v>
      </c>
      <c r="B46" s="60">
        <v>28927</v>
      </c>
      <c r="C46" s="60"/>
      <c r="D46" s="60">
        <v>-8561</v>
      </c>
      <c r="E46" s="29"/>
    </row>
    <row r="47" spans="2:5" ht="12.75">
      <c r="B47" s="60"/>
      <c r="C47" s="60"/>
      <c r="D47" s="60"/>
      <c r="E47" s="37"/>
    </row>
    <row r="48" spans="1:5" ht="12.75">
      <c r="A48" t="s">
        <v>186</v>
      </c>
      <c r="B48" s="68">
        <f>+B44+B46</f>
        <v>7441</v>
      </c>
      <c r="C48" s="60"/>
      <c r="D48" s="68">
        <f>+D44+D46</f>
        <v>12096</v>
      </c>
      <c r="E48" s="37"/>
    </row>
    <row r="49" spans="2:5" ht="12.75">
      <c r="B49" s="60"/>
      <c r="C49" s="60"/>
      <c r="D49" s="69"/>
      <c r="E49" s="37"/>
    </row>
    <row r="51" ht="12.75">
      <c r="A51" s="31" t="s">
        <v>121</v>
      </c>
    </row>
    <row r="52" ht="12.75">
      <c r="A52" s="32" t="s">
        <v>185</v>
      </c>
    </row>
    <row r="53" spans="5:6" ht="12.75">
      <c r="E53" s="12"/>
      <c r="F53" s="12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5"/>
  <sheetViews>
    <sheetView tabSelected="1" workbookViewId="0" topLeftCell="A207">
      <selection activeCell="B224" sqref="B224"/>
    </sheetView>
  </sheetViews>
  <sheetFormatPr defaultColWidth="9.140625" defaultRowHeight="12.75"/>
  <cols>
    <col min="1" max="1" width="4.7109375" style="60" customWidth="1"/>
    <col min="2" max="2" width="31.7109375" style="60" customWidth="1"/>
    <col min="3" max="3" width="12.28125" style="60" customWidth="1"/>
    <col min="4" max="4" width="11.00390625" style="60" customWidth="1"/>
    <col min="5" max="5" width="12.7109375" style="60" customWidth="1"/>
    <col min="6" max="6" width="11.421875" style="60" customWidth="1"/>
    <col min="7" max="7" width="11.8515625" style="60" customWidth="1"/>
    <col min="8" max="8" width="12.140625" style="60" customWidth="1"/>
    <col min="9" max="9" width="12.7109375" style="60" customWidth="1"/>
    <col min="10" max="16384" width="8.8515625" style="60" customWidth="1"/>
  </cols>
  <sheetData>
    <row r="1" ht="12.75">
      <c r="A1" s="70" t="s">
        <v>125</v>
      </c>
    </row>
    <row r="2" spans="1:8" ht="12.75">
      <c r="A2" s="71" t="s">
        <v>2</v>
      </c>
      <c r="H2" s="60" t="s">
        <v>173</v>
      </c>
    </row>
    <row r="3" ht="12.75">
      <c r="A3" s="71" t="s">
        <v>299</v>
      </c>
    </row>
    <row r="5" ht="12.75">
      <c r="A5" s="70" t="s">
        <v>126</v>
      </c>
    </row>
    <row r="7" spans="1:2" ht="12.75">
      <c r="A7" s="72" t="s">
        <v>127</v>
      </c>
      <c r="B7" s="70" t="s">
        <v>81</v>
      </c>
    </row>
    <row r="8" ht="12.75">
      <c r="B8" s="60" t="s">
        <v>196</v>
      </c>
    </row>
    <row r="9" ht="12.75">
      <c r="B9" s="60" t="s">
        <v>197</v>
      </c>
    </row>
    <row r="10" ht="12.75">
      <c r="B10" s="73"/>
    </row>
    <row r="11" ht="12.75">
      <c r="B11" s="60" t="s">
        <v>98</v>
      </c>
    </row>
    <row r="12" ht="12.75">
      <c r="B12" s="60" t="s">
        <v>223</v>
      </c>
    </row>
    <row r="13" ht="12.75">
      <c r="B13" s="73" t="s">
        <v>265</v>
      </c>
    </row>
    <row r="14" ht="12.75">
      <c r="B14" s="73"/>
    </row>
    <row r="16" spans="1:2" ht="12.75">
      <c r="A16" s="72" t="s">
        <v>128</v>
      </c>
      <c r="B16" s="70" t="s">
        <v>129</v>
      </c>
    </row>
    <row r="17" ht="12.75">
      <c r="B17" s="60" t="s">
        <v>188</v>
      </c>
    </row>
    <row r="18" ht="12.75">
      <c r="B18" s="60" t="s">
        <v>99</v>
      </c>
    </row>
    <row r="21" spans="1:2" ht="12.75">
      <c r="A21" s="72" t="s">
        <v>130</v>
      </c>
      <c r="B21" s="70" t="s">
        <v>42</v>
      </c>
    </row>
    <row r="22" ht="12.75">
      <c r="B22" s="60" t="s">
        <v>43</v>
      </c>
    </row>
    <row r="25" spans="1:2" ht="12.75">
      <c r="A25" s="72" t="s">
        <v>131</v>
      </c>
      <c r="B25" s="70" t="s">
        <v>41</v>
      </c>
    </row>
    <row r="26" spans="5:8" ht="12.75">
      <c r="E26" s="74"/>
      <c r="F26" s="74" t="s">
        <v>108</v>
      </c>
      <c r="G26" s="75"/>
      <c r="H26" s="74" t="s">
        <v>283</v>
      </c>
    </row>
    <row r="27" spans="5:8" ht="12.75">
      <c r="E27" s="74"/>
      <c r="F27" s="107" t="s">
        <v>282</v>
      </c>
      <c r="G27" s="75"/>
      <c r="H27" s="107" t="s">
        <v>282</v>
      </c>
    </row>
    <row r="28" spans="5:8" ht="12.75">
      <c r="E28" s="74"/>
      <c r="F28" s="74" t="s">
        <v>3</v>
      </c>
      <c r="G28" s="75"/>
      <c r="H28" s="74" t="s">
        <v>3</v>
      </c>
    </row>
    <row r="29" spans="2:8" ht="12.75">
      <c r="B29" s="60" t="s">
        <v>247</v>
      </c>
      <c r="E29" s="74"/>
      <c r="F29" s="74"/>
      <c r="G29" s="75"/>
      <c r="H29" s="74"/>
    </row>
    <row r="30" spans="2:8" ht="12.75">
      <c r="B30" s="60" t="s">
        <v>248</v>
      </c>
      <c r="E30" s="74"/>
      <c r="F30" s="74"/>
      <c r="G30" s="75"/>
      <c r="H30" s="74"/>
    </row>
    <row r="31" spans="2:8" ht="12.75">
      <c r="B31" s="73" t="s">
        <v>249</v>
      </c>
      <c r="E31" s="74"/>
      <c r="F31" s="85">
        <f>H31+286</f>
        <v>-41</v>
      </c>
      <c r="G31" s="57"/>
      <c r="H31" s="85">
        <v>-327</v>
      </c>
    </row>
    <row r="32" spans="2:8" ht="12.75">
      <c r="B32" s="73" t="s">
        <v>253</v>
      </c>
      <c r="E32" s="74"/>
      <c r="F32" s="85">
        <f>H32+22560</f>
        <v>0</v>
      </c>
      <c r="G32" s="57"/>
      <c r="H32" s="85">
        <v>-22560</v>
      </c>
    </row>
    <row r="33" spans="2:8" ht="12.75">
      <c r="B33" s="73" t="s">
        <v>256</v>
      </c>
      <c r="E33" s="74"/>
      <c r="F33" s="85">
        <f>+H33+4544</f>
        <v>0</v>
      </c>
      <c r="G33" s="57"/>
      <c r="H33" s="85">
        <v>-4544</v>
      </c>
    </row>
    <row r="34" spans="2:8" ht="12.75">
      <c r="B34" s="73" t="s">
        <v>251</v>
      </c>
      <c r="E34" s="74"/>
      <c r="F34" s="85">
        <f>+H34+239</f>
        <v>-16</v>
      </c>
      <c r="G34" s="57"/>
      <c r="H34" s="85">
        <v>-255</v>
      </c>
    </row>
    <row r="35" spans="2:8" ht="12.75">
      <c r="B35" s="60" t="s">
        <v>262</v>
      </c>
      <c r="E35" s="74"/>
      <c r="F35" s="85">
        <f>+H35+8221</f>
        <v>0</v>
      </c>
      <c r="G35" s="57"/>
      <c r="H35" s="85">
        <v>-8221</v>
      </c>
    </row>
    <row r="36" spans="2:8" ht="12.75">
      <c r="B36" s="60" t="s">
        <v>269</v>
      </c>
      <c r="E36" s="74"/>
      <c r="F36" s="85">
        <f>+H36+4750</f>
        <v>0</v>
      </c>
      <c r="G36" s="57"/>
      <c r="H36" s="85">
        <v>-4750</v>
      </c>
    </row>
    <row r="37" spans="2:8" ht="12.75">
      <c r="B37" s="73" t="s">
        <v>266</v>
      </c>
      <c r="E37" s="74"/>
      <c r="F37" s="85"/>
      <c r="G37" s="57"/>
      <c r="H37" s="85"/>
    </row>
    <row r="38" spans="2:8" ht="12.75">
      <c r="B38" s="73" t="s">
        <v>267</v>
      </c>
      <c r="E38" s="74"/>
      <c r="F38" s="85"/>
      <c r="G38" s="57"/>
      <c r="H38" s="85"/>
    </row>
    <row r="39" spans="5:8" ht="12.75">
      <c r="E39" s="74"/>
      <c r="F39" s="122">
        <f>SUM(F31:F36)</f>
        <v>-57</v>
      </c>
      <c r="G39" s="75"/>
      <c r="H39" s="122">
        <f>SUM(H31:H36)</f>
        <v>-40657</v>
      </c>
    </row>
    <row r="40" spans="5:8" ht="12.75">
      <c r="E40" s="74"/>
      <c r="F40" s="74"/>
      <c r="G40" s="75"/>
      <c r="H40" s="74"/>
    </row>
    <row r="41" spans="2:8" ht="12.75">
      <c r="B41" s="60" t="s">
        <v>246</v>
      </c>
      <c r="E41" s="74"/>
      <c r="F41" s="74"/>
      <c r="G41" s="75"/>
      <c r="H41" s="74"/>
    </row>
    <row r="42" spans="2:8" ht="12.75">
      <c r="B42" s="60" t="s">
        <v>248</v>
      </c>
      <c r="E42" s="74"/>
      <c r="F42" s="85"/>
      <c r="G42" s="75"/>
      <c r="H42" s="85"/>
    </row>
    <row r="43" spans="2:8" ht="12.75">
      <c r="B43" s="73" t="s">
        <v>250</v>
      </c>
      <c r="E43" s="74"/>
      <c r="F43" s="85">
        <f>+H43+1579</f>
        <v>0</v>
      </c>
      <c r="G43" s="57"/>
      <c r="H43" s="85">
        <v>-1579</v>
      </c>
    </row>
    <row r="44" spans="2:8" ht="12.75">
      <c r="B44" s="60" t="s">
        <v>257</v>
      </c>
      <c r="E44" s="74"/>
      <c r="F44" s="85">
        <f>+H44+51031</f>
        <v>0</v>
      </c>
      <c r="G44" s="57"/>
      <c r="H44" s="85">
        <v>-51031</v>
      </c>
    </row>
    <row r="45" spans="2:8" ht="12.75">
      <c r="B45" s="73" t="s">
        <v>252</v>
      </c>
      <c r="E45" s="74"/>
      <c r="F45" s="85">
        <f>+H45+220</f>
        <v>0</v>
      </c>
      <c r="G45" s="57"/>
      <c r="H45" s="85">
        <v>-220</v>
      </c>
    </row>
    <row r="46" spans="2:8" ht="12.75">
      <c r="B46" s="73" t="s">
        <v>245</v>
      </c>
      <c r="E46" s="76"/>
      <c r="F46" s="121">
        <f>+H46+28623</f>
        <v>0</v>
      </c>
      <c r="G46" s="77"/>
      <c r="H46" s="121">
        <v>-28623</v>
      </c>
    </row>
    <row r="47" spans="5:8" ht="12.75">
      <c r="E47" s="74"/>
      <c r="F47" s="122">
        <f>SUM(F42:F46)</f>
        <v>0</v>
      </c>
      <c r="G47" s="75"/>
      <c r="H47" s="122">
        <f>SUM(H42:H46)</f>
        <v>-81453</v>
      </c>
    </row>
    <row r="49" spans="1:2" ht="12.75">
      <c r="A49" s="72" t="s">
        <v>132</v>
      </c>
      <c r="B49" s="70" t="s">
        <v>44</v>
      </c>
    </row>
    <row r="50" ht="12.75">
      <c r="B50" s="60" t="s">
        <v>82</v>
      </c>
    </row>
    <row r="51" ht="12.75">
      <c r="B51" s="60" t="s">
        <v>190</v>
      </c>
    </row>
    <row r="54" spans="1:2" ht="12.75">
      <c r="A54" s="72" t="s">
        <v>133</v>
      </c>
      <c r="B54" s="70" t="s">
        <v>45</v>
      </c>
    </row>
    <row r="55" spans="1:2" ht="12.75">
      <c r="A55" s="72"/>
      <c r="B55" s="60" t="s">
        <v>290</v>
      </c>
    </row>
    <row r="56" spans="1:2" ht="12.75">
      <c r="A56" s="72"/>
      <c r="B56" s="73" t="s">
        <v>291</v>
      </c>
    </row>
    <row r="59" spans="1:2" ht="12.75">
      <c r="A59" s="72" t="s">
        <v>134</v>
      </c>
      <c r="B59" s="70" t="s">
        <v>46</v>
      </c>
    </row>
    <row r="60" spans="1:2" ht="12.75">
      <c r="A60" s="72"/>
      <c r="B60" s="116" t="s">
        <v>292</v>
      </c>
    </row>
    <row r="61" spans="1:2" ht="12.75">
      <c r="A61" s="72"/>
      <c r="B61" s="116" t="s">
        <v>293</v>
      </c>
    </row>
    <row r="64" spans="1:2" ht="12.75">
      <c r="A64" s="72" t="s">
        <v>135</v>
      </c>
      <c r="B64" s="70" t="s">
        <v>47</v>
      </c>
    </row>
    <row r="65" spans="3:5" ht="12.75">
      <c r="C65" s="78"/>
      <c r="D65" s="78"/>
      <c r="E65" s="78" t="s">
        <v>284</v>
      </c>
    </row>
    <row r="66" spans="3:5" ht="12.75">
      <c r="C66" s="70"/>
      <c r="D66" s="70"/>
      <c r="E66" s="70"/>
    </row>
    <row r="67" spans="3:8" ht="12.75">
      <c r="C67" s="74" t="s">
        <v>191</v>
      </c>
      <c r="D67" s="74" t="s">
        <v>191</v>
      </c>
      <c r="E67" s="74"/>
      <c r="F67" s="74" t="s">
        <v>101</v>
      </c>
      <c r="G67" s="74" t="s">
        <v>193</v>
      </c>
      <c r="H67" s="70"/>
    </row>
    <row r="68" spans="2:8" ht="12.75">
      <c r="B68" s="70" t="s">
        <v>100</v>
      </c>
      <c r="C68" s="74" t="s">
        <v>192</v>
      </c>
      <c r="D68" s="74" t="s">
        <v>193</v>
      </c>
      <c r="E68" s="74" t="s">
        <v>48</v>
      </c>
      <c r="F68" s="74" t="s">
        <v>102</v>
      </c>
      <c r="G68" s="74" t="s">
        <v>263</v>
      </c>
      <c r="H68" s="70" t="s">
        <v>40</v>
      </c>
    </row>
    <row r="69" spans="3:8" ht="12.75">
      <c r="C69" s="74" t="s">
        <v>3</v>
      </c>
      <c r="D69" s="74" t="s">
        <v>3</v>
      </c>
      <c r="E69" s="74" t="s">
        <v>3</v>
      </c>
      <c r="F69" s="74" t="s">
        <v>3</v>
      </c>
      <c r="G69" s="74" t="s">
        <v>3</v>
      </c>
      <c r="H69" s="74" t="s">
        <v>3</v>
      </c>
    </row>
    <row r="71" spans="2:8" ht="12.75">
      <c r="B71" s="60" t="s">
        <v>5</v>
      </c>
      <c r="C71" s="66">
        <v>94604</v>
      </c>
      <c r="D71" s="66">
        <v>9101</v>
      </c>
      <c r="E71" s="66">
        <v>3101</v>
      </c>
      <c r="F71" s="66">
        <v>13199</v>
      </c>
      <c r="G71" s="66">
        <v>117</v>
      </c>
      <c r="H71" s="66">
        <f>SUM(C71:G71)</f>
        <v>120122</v>
      </c>
    </row>
    <row r="73" spans="2:8" ht="12.75">
      <c r="B73" s="60" t="s">
        <v>103</v>
      </c>
      <c r="C73" s="66">
        <v>29635</v>
      </c>
      <c r="D73" s="66">
        <v>1974</v>
      </c>
      <c r="E73" s="66">
        <v>354</v>
      </c>
      <c r="F73" s="79">
        <v>270</v>
      </c>
      <c r="G73" s="66">
        <v>-40564</v>
      </c>
      <c r="H73" s="60">
        <f>SUM(C73:G73)</f>
        <v>-8331</v>
      </c>
    </row>
    <row r="75" spans="2:8" ht="12.75">
      <c r="B75" s="60" t="s">
        <v>104</v>
      </c>
      <c r="H75" s="67">
        <v>-8401</v>
      </c>
    </row>
    <row r="76" spans="3:8" ht="12.75">
      <c r="C76" s="69"/>
      <c r="D76" s="69"/>
      <c r="E76" s="69"/>
      <c r="H76" s="66"/>
    </row>
    <row r="77" spans="2:8" ht="12.75">
      <c r="B77" s="60" t="s">
        <v>105</v>
      </c>
      <c r="C77" s="69"/>
      <c r="D77" s="69"/>
      <c r="E77" s="69"/>
      <c r="H77" s="60">
        <f>+H73+H75</f>
        <v>-16732</v>
      </c>
    </row>
    <row r="78" spans="3:5" ht="12.75">
      <c r="C78" s="69"/>
      <c r="D78" s="69"/>
      <c r="E78" s="69"/>
    </row>
    <row r="79" spans="2:8" ht="12.75">
      <c r="B79" s="60" t="s">
        <v>8</v>
      </c>
      <c r="C79" s="69"/>
      <c r="D79" s="69"/>
      <c r="E79" s="69"/>
      <c r="H79" s="67">
        <v>-16558</v>
      </c>
    </row>
    <row r="80" spans="3:5" ht="12.75">
      <c r="C80" s="69"/>
      <c r="D80" s="69"/>
      <c r="E80" s="69"/>
    </row>
    <row r="81" spans="2:8" ht="12.75">
      <c r="B81" s="60" t="s">
        <v>224</v>
      </c>
      <c r="C81" s="69"/>
      <c r="D81" s="69"/>
      <c r="E81" s="69"/>
      <c r="H81" s="60">
        <v>-74969</v>
      </c>
    </row>
    <row r="82" spans="3:5" ht="12.75">
      <c r="C82" s="69"/>
      <c r="D82" s="69"/>
      <c r="E82" s="69"/>
    </row>
    <row r="83" spans="2:8" ht="12.75">
      <c r="B83" s="60" t="s">
        <v>233</v>
      </c>
      <c r="C83" s="69"/>
      <c r="D83" s="69"/>
      <c r="E83" s="69"/>
      <c r="H83" s="68">
        <f>SUM(H77:H82)</f>
        <v>-108259</v>
      </c>
    </row>
    <row r="84" spans="3:5" ht="12.75">
      <c r="C84" s="69"/>
      <c r="D84" s="69"/>
      <c r="E84" s="69"/>
    </row>
    <row r="85" spans="2:5" ht="12.75">
      <c r="B85" s="60" t="s">
        <v>106</v>
      </c>
      <c r="C85" s="69"/>
      <c r="D85" s="69"/>
      <c r="E85" s="69"/>
    </row>
    <row r="86" spans="2:5" ht="12.75">
      <c r="B86" s="60" t="s">
        <v>107</v>
      </c>
      <c r="C86" s="69"/>
      <c r="D86" s="69"/>
      <c r="E86" s="69"/>
    </row>
    <row r="87" spans="3:5" ht="12.75">
      <c r="C87" s="69"/>
      <c r="D87" s="69"/>
      <c r="E87" s="69"/>
    </row>
    <row r="88" spans="2:5" ht="12.75">
      <c r="B88" s="60" t="s">
        <v>239</v>
      </c>
      <c r="C88" s="69"/>
      <c r="D88" s="69"/>
      <c r="E88" s="69"/>
    </row>
    <row r="89" spans="2:8" ht="12.75">
      <c r="B89" s="60" t="s">
        <v>240</v>
      </c>
      <c r="C89" s="69"/>
      <c r="D89" s="69"/>
      <c r="E89" s="69"/>
      <c r="H89" s="60">
        <v>664</v>
      </c>
    </row>
    <row r="90" spans="2:8" ht="12.75">
      <c r="B90" s="60" t="s">
        <v>241</v>
      </c>
      <c r="C90" s="69"/>
      <c r="D90" s="69"/>
      <c r="E90" s="69"/>
      <c r="H90" s="60">
        <v>2241</v>
      </c>
    </row>
    <row r="91" spans="2:8" ht="12.75">
      <c r="B91" s="60" t="s">
        <v>242</v>
      </c>
      <c r="C91" s="69"/>
      <c r="D91" s="69"/>
      <c r="E91" s="69"/>
      <c r="H91" s="60">
        <v>-18506</v>
      </c>
    </row>
    <row r="92" spans="2:8" ht="12.75">
      <c r="B92" s="60" t="s">
        <v>243</v>
      </c>
      <c r="C92" s="69"/>
      <c r="D92" s="69"/>
      <c r="E92" s="69"/>
      <c r="H92" s="60">
        <v>4390</v>
      </c>
    </row>
    <row r="93" spans="2:8" ht="12.75">
      <c r="B93" s="60" t="s">
        <v>244</v>
      </c>
      <c r="C93" s="69"/>
      <c r="D93" s="69"/>
      <c r="E93" s="69"/>
      <c r="H93" s="60">
        <v>-10928</v>
      </c>
    </row>
    <row r="94" spans="2:8" ht="12.75">
      <c r="B94" s="73" t="s">
        <v>252</v>
      </c>
      <c r="E94" s="74"/>
      <c r="F94" s="85"/>
      <c r="H94" s="60">
        <v>-220</v>
      </c>
    </row>
    <row r="95" spans="2:8" ht="12.75">
      <c r="B95" s="60" t="s">
        <v>258</v>
      </c>
      <c r="C95" s="69"/>
      <c r="D95" s="69"/>
      <c r="E95" s="69"/>
      <c r="H95" s="60">
        <v>-52610</v>
      </c>
    </row>
    <row r="96" spans="3:8" ht="12.75">
      <c r="C96" s="69"/>
      <c r="D96" s="69"/>
      <c r="E96" s="69"/>
      <c r="H96" s="68">
        <f>SUM(H89:H95)</f>
        <v>-74969</v>
      </c>
    </row>
    <row r="98" spans="1:2" ht="12.75">
      <c r="A98" s="72" t="s">
        <v>136</v>
      </c>
      <c r="B98" s="70" t="s">
        <v>118</v>
      </c>
    </row>
    <row r="99" ht="12.75">
      <c r="B99" s="60" t="s">
        <v>119</v>
      </c>
    </row>
    <row r="100" ht="12.75">
      <c r="B100" s="60" t="s">
        <v>189</v>
      </c>
    </row>
    <row r="101" ht="12.75">
      <c r="B101" s="73" t="s">
        <v>83</v>
      </c>
    </row>
    <row r="104" spans="1:2" ht="12.75">
      <c r="A104" s="72" t="s">
        <v>137</v>
      </c>
      <c r="B104" s="70" t="s">
        <v>49</v>
      </c>
    </row>
    <row r="105" ht="12.75">
      <c r="B105" s="60" t="s">
        <v>294</v>
      </c>
    </row>
    <row r="108" spans="1:2" ht="12.75">
      <c r="A108" s="72" t="s">
        <v>138</v>
      </c>
      <c r="B108" s="70" t="s">
        <v>50</v>
      </c>
    </row>
    <row r="109" spans="1:2" ht="12.75">
      <c r="A109" s="72"/>
      <c r="B109" s="116" t="s">
        <v>168</v>
      </c>
    </row>
    <row r="110" ht="12.75">
      <c r="B110" s="73"/>
    </row>
    <row r="112" spans="1:2" ht="12.75">
      <c r="A112" s="72" t="s">
        <v>139</v>
      </c>
      <c r="B112" s="70" t="s">
        <v>51</v>
      </c>
    </row>
    <row r="113" ht="12.75">
      <c r="B113" s="60" t="s">
        <v>297</v>
      </c>
    </row>
    <row r="114" ht="12.75">
      <c r="B114" s="73" t="s">
        <v>195</v>
      </c>
    </row>
    <row r="115" ht="12.75">
      <c r="B115" s="73" t="s">
        <v>295</v>
      </c>
    </row>
    <row r="117" ht="12.75">
      <c r="B117" s="73" t="s">
        <v>171</v>
      </c>
    </row>
    <row r="118" ht="12.75">
      <c r="B118" s="73" t="s">
        <v>181</v>
      </c>
    </row>
    <row r="119" ht="12.75">
      <c r="B119" s="73" t="s">
        <v>260</v>
      </c>
    </row>
    <row r="120" ht="12.75">
      <c r="B120" s="73" t="s">
        <v>261</v>
      </c>
    </row>
    <row r="121" ht="12.75">
      <c r="B121" s="73" t="s">
        <v>174</v>
      </c>
    </row>
    <row r="122" ht="12.75">
      <c r="B122" s="73"/>
    </row>
    <row r="123" ht="12.75">
      <c r="B123" s="60" t="s">
        <v>314</v>
      </c>
    </row>
    <row r="124" ht="12.75">
      <c r="B124" s="73" t="s">
        <v>176</v>
      </c>
    </row>
    <row r="125" ht="12.75">
      <c r="B125" s="73"/>
    </row>
    <row r="126" ht="12.75">
      <c r="B126" s="73" t="s">
        <v>175</v>
      </c>
    </row>
    <row r="127" ht="12.75">
      <c r="B127" s="73" t="s">
        <v>177</v>
      </c>
    </row>
    <row r="128" ht="12.75">
      <c r="B128" s="73" t="s">
        <v>178</v>
      </c>
    </row>
    <row r="129" ht="12.75">
      <c r="B129" s="73"/>
    </row>
    <row r="130" ht="12.75">
      <c r="B130" s="73"/>
    </row>
    <row r="131" ht="12.75">
      <c r="A131" s="70" t="s">
        <v>167</v>
      </c>
    </row>
    <row r="132" ht="12.75">
      <c r="A132" s="70" t="s">
        <v>140</v>
      </c>
    </row>
    <row r="134" spans="1:2" ht="12.75">
      <c r="A134" s="72" t="s">
        <v>141</v>
      </c>
      <c r="B134" s="70" t="s">
        <v>52</v>
      </c>
    </row>
    <row r="135" spans="2:8" ht="12.75">
      <c r="B135" s="119" t="s">
        <v>315</v>
      </c>
      <c r="C135" s="118"/>
      <c r="D135" s="118"/>
      <c r="E135" s="118"/>
      <c r="F135" s="118"/>
      <c r="G135" s="118"/>
      <c r="H135" s="118"/>
    </row>
    <row r="136" spans="2:8" ht="12.75">
      <c r="B136" s="120" t="s">
        <v>304</v>
      </c>
      <c r="C136" s="118"/>
      <c r="D136" s="118"/>
      <c r="E136" s="118"/>
      <c r="F136" s="118"/>
      <c r="G136" s="118"/>
      <c r="H136" s="118"/>
    </row>
    <row r="137" spans="2:8" ht="12.75">
      <c r="B137" s="120" t="s">
        <v>303</v>
      </c>
      <c r="C137" s="118"/>
      <c r="D137" s="118"/>
      <c r="E137" s="118"/>
      <c r="F137" s="118"/>
      <c r="G137" s="118"/>
      <c r="H137" s="118"/>
    </row>
    <row r="138" spans="3:8" ht="12.75">
      <c r="C138" s="118"/>
      <c r="D138" s="118"/>
      <c r="E138" s="118"/>
      <c r="F138" s="118"/>
      <c r="G138" s="118"/>
      <c r="H138" s="118"/>
    </row>
    <row r="141" spans="1:2" ht="12.75">
      <c r="A141" s="72" t="s">
        <v>142</v>
      </c>
      <c r="B141" s="70" t="s">
        <v>164</v>
      </c>
    </row>
    <row r="142" ht="12.75">
      <c r="B142" s="60" t="s">
        <v>298</v>
      </c>
    </row>
    <row r="143" ht="12.75">
      <c r="B143" s="73" t="s">
        <v>259</v>
      </c>
    </row>
    <row r="144" ht="12.75">
      <c r="B144" s="60" t="s">
        <v>310</v>
      </c>
    </row>
    <row r="145" ht="12.75">
      <c r="B145" s="73" t="s">
        <v>311</v>
      </c>
    </row>
    <row r="146" ht="12.75">
      <c r="B146" s="73"/>
    </row>
    <row r="147" ht="12.75">
      <c r="B147" s="73"/>
    </row>
    <row r="149" spans="1:2" ht="12.75">
      <c r="A149" s="72" t="s">
        <v>144</v>
      </c>
      <c r="B149" s="70" t="s">
        <v>198</v>
      </c>
    </row>
    <row r="150" ht="12.75">
      <c r="B150" s="60" t="s">
        <v>300</v>
      </c>
    </row>
    <row r="151" ht="12.75">
      <c r="B151" s="60" t="s">
        <v>301</v>
      </c>
    </row>
    <row r="152" ht="12.75">
      <c r="B152" s="60" t="s">
        <v>302</v>
      </c>
    </row>
    <row r="155" spans="1:2" ht="12.75">
      <c r="A155" s="72" t="s">
        <v>145</v>
      </c>
      <c r="B155" s="70" t="s">
        <v>53</v>
      </c>
    </row>
    <row r="156" ht="12.75">
      <c r="B156" s="60" t="s">
        <v>179</v>
      </c>
    </row>
    <row r="157" ht="12.75">
      <c r="B157" s="60" t="s">
        <v>173</v>
      </c>
    </row>
    <row r="159" spans="1:2" ht="12.75">
      <c r="A159" s="72" t="s">
        <v>146</v>
      </c>
      <c r="B159" s="70" t="s">
        <v>10</v>
      </c>
    </row>
    <row r="160" ht="12.75">
      <c r="B160" s="60" t="s">
        <v>54</v>
      </c>
    </row>
    <row r="161" spans="4:8" ht="12.75">
      <c r="D161" s="69"/>
      <c r="E161" s="75"/>
      <c r="F161" s="74" t="s">
        <v>108</v>
      </c>
      <c r="G161" s="74"/>
      <c r="H161" s="74" t="s">
        <v>283</v>
      </c>
    </row>
    <row r="162" spans="4:8" ht="12.75">
      <c r="D162" s="69"/>
      <c r="E162" s="75"/>
      <c r="F162" s="107" t="s">
        <v>282</v>
      </c>
      <c r="G162" s="74"/>
      <c r="H162" s="107" t="s">
        <v>282</v>
      </c>
    </row>
    <row r="163" spans="4:8" ht="12.75">
      <c r="D163" s="69"/>
      <c r="E163" s="75"/>
      <c r="F163" s="74" t="s">
        <v>3</v>
      </c>
      <c r="G163" s="74"/>
      <c r="H163" s="74" t="s">
        <v>3</v>
      </c>
    </row>
    <row r="164" spans="4:5" ht="12.75">
      <c r="D164" s="69"/>
      <c r="E164" s="69"/>
    </row>
    <row r="165" spans="2:8" ht="12.75">
      <c r="B165" s="60" t="s">
        <v>55</v>
      </c>
      <c r="D165" s="69"/>
      <c r="E165" s="69"/>
      <c r="F165" s="60">
        <f>+H165-2603</f>
        <v>1312</v>
      </c>
      <c r="H165" s="60">
        <v>3915</v>
      </c>
    </row>
    <row r="166" spans="2:8" ht="12.75">
      <c r="B166" s="60" t="s">
        <v>56</v>
      </c>
      <c r="D166" s="69"/>
      <c r="E166" s="69"/>
      <c r="F166" s="60">
        <f>+H166-318</f>
        <v>384</v>
      </c>
      <c r="H166" s="60">
        <v>702</v>
      </c>
    </row>
    <row r="167" spans="4:8" ht="12.75">
      <c r="D167" s="69"/>
      <c r="E167" s="69"/>
      <c r="F167" s="68">
        <f>SUM(F165:F166)</f>
        <v>1696</v>
      </c>
      <c r="G167" s="69"/>
      <c r="H167" s="68">
        <f>SUM(H165:H166)</f>
        <v>4617</v>
      </c>
    </row>
    <row r="168" ht="12.75">
      <c r="G168" s="69"/>
    </row>
    <row r="169" spans="2:7" ht="12.75">
      <c r="B169" s="60" t="s">
        <v>305</v>
      </c>
      <c r="G169" s="69"/>
    </row>
    <row r="170" spans="2:7" ht="12.75">
      <c r="B170" s="73" t="s">
        <v>306</v>
      </c>
      <c r="G170" s="69"/>
    </row>
    <row r="171" spans="2:7" ht="12.75">
      <c r="B171" s="73" t="s">
        <v>307</v>
      </c>
      <c r="G171" s="69"/>
    </row>
    <row r="172" spans="2:7" ht="12.75">
      <c r="B172" s="73" t="s">
        <v>308</v>
      </c>
      <c r="G172" s="69"/>
    </row>
    <row r="173" spans="2:7" ht="12.75">
      <c r="B173" s="73"/>
      <c r="G173" s="69"/>
    </row>
    <row r="175" spans="1:2" ht="12.75">
      <c r="A175" s="72" t="s">
        <v>147</v>
      </c>
      <c r="B175" s="70" t="s">
        <v>143</v>
      </c>
    </row>
    <row r="176" ht="12.75">
      <c r="B176" s="60" t="s">
        <v>169</v>
      </c>
    </row>
    <row r="177" ht="12.75">
      <c r="B177" s="73" t="s">
        <v>161</v>
      </c>
    </row>
    <row r="178" ht="12.75">
      <c r="B178" s="73"/>
    </row>
    <row r="179" ht="12.75">
      <c r="B179" s="73"/>
    </row>
    <row r="180" spans="1:2" ht="12.75">
      <c r="A180" s="72" t="s">
        <v>148</v>
      </c>
      <c r="B180" s="70" t="s">
        <v>57</v>
      </c>
    </row>
    <row r="181" spans="2:7" ht="12.75">
      <c r="B181" s="80" t="s">
        <v>58</v>
      </c>
      <c r="C181" s="80"/>
      <c r="D181" s="80"/>
      <c r="E181" s="81"/>
      <c r="F181" s="80"/>
      <c r="G181" s="80"/>
    </row>
    <row r="182" spans="2:8" ht="12.75">
      <c r="B182" s="80"/>
      <c r="C182" s="80"/>
      <c r="D182" s="80"/>
      <c r="E182" s="75"/>
      <c r="F182" s="74" t="s">
        <v>108</v>
      </c>
      <c r="G182" s="75"/>
      <c r="H182" s="74" t="s">
        <v>283</v>
      </c>
    </row>
    <row r="183" spans="2:8" ht="12.75">
      <c r="B183" s="71"/>
      <c r="C183" s="71"/>
      <c r="D183" s="82"/>
      <c r="E183" s="83"/>
      <c r="F183" s="107" t="s">
        <v>282</v>
      </c>
      <c r="G183" s="83"/>
      <c r="H183" s="107" t="s">
        <v>282</v>
      </c>
    </row>
    <row r="184" spans="2:8" ht="12.75">
      <c r="B184" s="71"/>
      <c r="C184" s="71"/>
      <c r="D184" s="70"/>
      <c r="E184" s="83"/>
      <c r="F184" s="84" t="s">
        <v>3</v>
      </c>
      <c r="G184" s="83"/>
      <c r="H184" s="84" t="s">
        <v>3</v>
      </c>
    </row>
    <row r="185" spans="2:8" ht="12.75">
      <c r="B185" s="71"/>
      <c r="C185" s="71"/>
      <c r="D185" s="71"/>
      <c r="E185" s="57"/>
      <c r="F185" s="57"/>
      <c r="G185" s="57"/>
      <c r="H185" s="85"/>
    </row>
    <row r="186" spans="2:8" ht="13.5" thickBot="1">
      <c r="B186" s="71" t="s">
        <v>59</v>
      </c>
      <c r="C186" s="71"/>
      <c r="D186" s="71"/>
      <c r="E186" s="47"/>
      <c r="F186" s="117">
        <f>+H186-1156</f>
        <v>910</v>
      </c>
      <c r="G186" s="47"/>
      <c r="H186" s="86">
        <v>2066</v>
      </c>
    </row>
    <row r="187" spans="2:8" ht="13.5" thickBot="1">
      <c r="B187" s="87" t="s">
        <v>60</v>
      </c>
      <c r="C187" s="80"/>
      <c r="D187" s="80"/>
      <c r="E187" s="88"/>
      <c r="F187" s="89">
        <f>+H187-1114</f>
        <v>348</v>
      </c>
      <c r="G187" s="88"/>
      <c r="H187" s="89">
        <v>1462</v>
      </c>
    </row>
    <row r="188" spans="2:8" ht="13.5" thickBot="1">
      <c r="B188" s="87" t="s">
        <v>209</v>
      </c>
      <c r="C188" s="80"/>
      <c r="D188" s="80"/>
      <c r="E188" s="90"/>
      <c r="F188" s="91">
        <f>+H188+239</f>
        <v>-16</v>
      </c>
      <c r="G188" s="45"/>
      <c r="H188" s="91">
        <v>-255</v>
      </c>
    </row>
    <row r="189" spans="2:8" ht="12.75">
      <c r="B189" s="80"/>
      <c r="C189" s="80"/>
      <c r="D189" s="80"/>
      <c r="E189" s="92"/>
      <c r="F189" s="80"/>
      <c r="G189" s="54"/>
      <c r="H189" s="80"/>
    </row>
    <row r="190" spans="2:7" ht="12.75">
      <c r="B190" s="80"/>
      <c r="C190" s="80"/>
      <c r="D190" s="80"/>
      <c r="E190" s="93"/>
      <c r="F190" s="80"/>
      <c r="G190" s="54"/>
    </row>
    <row r="191" spans="2:7" ht="12.75">
      <c r="B191" s="71" t="s">
        <v>285</v>
      </c>
      <c r="C191" s="71"/>
      <c r="D191" s="71"/>
      <c r="E191" s="85"/>
      <c r="F191" s="94"/>
      <c r="G191" s="71"/>
    </row>
    <row r="192" spans="2:7" ht="12.75">
      <c r="B192" s="80"/>
      <c r="C192" s="95" t="s">
        <v>61</v>
      </c>
      <c r="D192" s="95"/>
      <c r="E192" s="95" t="s">
        <v>62</v>
      </c>
      <c r="F192" s="93"/>
      <c r="G192" s="95" t="s">
        <v>63</v>
      </c>
    </row>
    <row r="193" spans="2:7" ht="12.75">
      <c r="B193" s="80"/>
      <c r="C193" s="95" t="s">
        <v>64</v>
      </c>
      <c r="D193" s="95"/>
      <c r="E193" s="95" t="s">
        <v>65</v>
      </c>
      <c r="F193" s="93"/>
      <c r="G193" s="95" t="s">
        <v>65</v>
      </c>
    </row>
    <row r="194" spans="2:7" ht="12.75">
      <c r="B194" s="71"/>
      <c r="C194" s="74" t="s">
        <v>3</v>
      </c>
      <c r="D194" s="71"/>
      <c r="E194" s="74" t="s">
        <v>3</v>
      </c>
      <c r="F194" s="80"/>
      <c r="G194" s="74" t="s">
        <v>3</v>
      </c>
    </row>
    <row r="195" spans="2:7" ht="12.75">
      <c r="B195" s="71" t="s">
        <v>66</v>
      </c>
      <c r="C195" s="71"/>
      <c r="D195" s="71"/>
      <c r="E195" s="85"/>
      <c r="F195" s="80"/>
      <c r="G195" s="96"/>
    </row>
    <row r="196" spans="2:7" ht="12.75">
      <c r="B196" s="71" t="s">
        <v>67</v>
      </c>
      <c r="C196" s="96">
        <v>339882</v>
      </c>
      <c r="D196" s="71"/>
      <c r="E196" s="97">
        <v>196402</v>
      </c>
      <c r="F196" s="80"/>
      <c r="G196" s="51">
        <v>101666</v>
      </c>
    </row>
    <row r="197" spans="2:7" ht="12.75">
      <c r="B197" s="80" t="s">
        <v>68</v>
      </c>
      <c r="C197" s="98">
        <v>64380</v>
      </c>
      <c r="D197" s="71"/>
      <c r="E197" s="99">
        <v>63724</v>
      </c>
      <c r="F197" s="80"/>
      <c r="G197" s="98">
        <v>92230</v>
      </c>
    </row>
    <row r="198" spans="2:7" ht="13.5" thickBot="1">
      <c r="B198" s="80" t="s">
        <v>69</v>
      </c>
      <c r="C198" s="100">
        <f>C196+C197</f>
        <v>404262</v>
      </c>
      <c r="D198" s="71"/>
      <c r="E198" s="101">
        <f>E196+E197</f>
        <v>260126</v>
      </c>
      <c r="F198" s="80"/>
      <c r="G198" s="100">
        <f>G196+G197</f>
        <v>193896</v>
      </c>
    </row>
    <row r="199" spans="2:7" ht="12.75">
      <c r="B199" s="80"/>
      <c r="C199" s="102"/>
      <c r="D199" s="71"/>
      <c r="E199" s="103"/>
      <c r="F199" s="80"/>
      <c r="G199" s="102"/>
    </row>
    <row r="201" spans="1:2" ht="12.75">
      <c r="A201" s="72" t="s">
        <v>149</v>
      </c>
      <c r="B201" s="70" t="s">
        <v>70</v>
      </c>
    </row>
    <row r="202" ht="12.75">
      <c r="B202" s="116" t="s">
        <v>309</v>
      </c>
    </row>
    <row r="203" ht="12.75">
      <c r="B203" s="116" t="s">
        <v>225</v>
      </c>
    </row>
    <row r="204" ht="12.75">
      <c r="B204" s="116" t="s">
        <v>312</v>
      </c>
    </row>
    <row r="205" ht="12.75">
      <c r="B205" s="116" t="s">
        <v>316</v>
      </c>
    </row>
    <row r="206" ht="12.75">
      <c r="B206" s="116"/>
    </row>
    <row r="207" ht="12.75">
      <c r="B207" s="116" t="s">
        <v>237</v>
      </c>
    </row>
    <row r="208" ht="12.75">
      <c r="B208" s="116" t="s">
        <v>254</v>
      </c>
    </row>
    <row r="209" ht="12.75">
      <c r="B209" s="116" t="s">
        <v>238</v>
      </c>
    </row>
    <row r="210" ht="12.75">
      <c r="B210" s="116" t="s">
        <v>317</v>
      </c>
    </row>
    <row r="211" ht="12.75">
      <c r="B211" s="116"/>
    </row>
    <row r="212" ht="12.75">
      <c r="B212" s="116" t="s">
        <v>234</v>
      </c>
    </row>
    <row r="213" ht="12.75">
      <c r="B213" s="116" t="s">
        <v>235</v>
      </c>
    </row>
    <row r="214" ht="12.75">
      <c r="B214" s="116" t="s">
        <v>318</v>
      </c>
    </row>
    <row r="215" ht="12.75">
      <c r="B215" s="116" t="s">
        <v>236</v>
      </c>
    </row>
    <row r="216" ht="12.75">
      <c r="B216" s="116"/>
    </row>
    <row r="217" ht="12.75">
      <c r="B217" s="116" t="s">
        <v>226</v>
      </c>
    </row>
    <row r="218" ht="12.75">
      <c r="B218" s="116" t="s">
        <v>228</v>
      </c>
    </row>
    <row r="219" ht="12.75">
      <c r="B219" s="116"/>
    </row>
    <row r="220" ht="12.75">
      <c r="B220" s="116" t="s">
        <v>227</v>
      </c>
    </row>
    <row r="221" ht="12.75">
      <c r="B221" s="116" t="s">
        <v>319</v>
      </c>
    </row>
    <row r="222" ht="12.75">
      <c r="B222" s="116"/>
    </row>
    <row r="224" spans="1:7" ht="12.75">
      <c r="A224" s="72" t="s">
        <v>150</v>
      </c>
      <c r="B224" s="70" t="s">
        <v>71</v>
      </c>
      <c r="C224" s="71"/>
      <c r="D224" s="71"/>
      <c r="E224" s="85"/>
      <c r="F224" s="80"/>
      <c r="G224" s="71"/>
    </row>
    <row r="225" spans="1:7" ht="12.75">
      <c r="A225" s="80"/>
      <c r="B225" s="80" t="s">
        <v>286</v>
      </c>
      <c r="C225" s="71"/>
      <c r="D225" s="71"/>
      <c r="E225" s="85"/>
      <c r="F225" s="80"/>
      <c r="G225" s="71"/>
    </row>
    <row r="226" spans="1:7" ht="12.75">
      <c r="A226" s="71"/>
      <c r="B226" s="71"/>
      <c r="C226" s="71"/>
      <c r="D226" s="71"/>
      <c r="E226" s="74"/>
      <c r="F226" s="82"/>
      <c r="G226" s="84" t="s">
        <v>3</v>
      </c>
    </row>
    <row r="227" spans="1:7" ht="12.75">
      <c r="A227" s="71"/>
      <c r="B227" s="71" t="s">
        <v>155</v>
      </c>
      <c r="C227" s="71"/>
      <c r="D227" s="71"/>
      <c r="E227" s="85"/>
      <c r="F227" s="80"/>
      <c r="G227" s="71"/>
    </row>
    <row r="228" spans="1:7" ht="12.75">
      <c r="A228" s="71"/>
      <c r="B228" s="71" t="s">
        <v>154</v>
      </c>
      <c r="C228" s="71"/>
      <c r="D228" s="71"/>
      <c r="E228" s="56"/>
      <c r="F228" s="80"/>
      <c r="G228" s="51">
        <v>154605</v>
      </c>
    </row>
    <row r="229" spans="1:7" ht="12.75">
      <c r="A229" s="71"/>
      <c r="B229" s="71" t="s">
        <v>156</v>
      </c>
      <c r="C229" s="71"/>
      <c r="D229" s="71"/>
      <c r="E229" s="56"/>
      <c r="F229" s="80"/>
      <c r="G229" s="51">
        <v>46270</v>
      </c>
    </row>
    <row r="230" spans="1:7" ht="12.75">
      <c r="A230" s="80"/>
      <c r="B230" s="71" t="s">
        <v>157</v>
      </c>
      <c r="C230" s="80"/>
      <c r="D230" s="80"/>
      <c r="E230" s="92"/>
      <c r="F230" s="80"/>
      <c r="G230" s="102"/>
    </row>
    <row r="231" spans="1:7" ht="12.75">
      <c r="A231" s="80"/>
      <c r="B231" s="71" t="s">
        <v>154</v>
      </c>
      <c r="C231" s="80"/>
      <c r="D231" s="80"/>
      <c r="E231" s="92"/>
      <c r="F231" s="80"/>
      <c r="G231" s="102">
        <v>67728</v>
      </c>
    </row>
    <row r="232" spans="1:7" ht="12.75">
      <c r="A232" s="80"/>
      <c r="B232" s="71" t="s">
        <v>156</v>
      </c>
      <c r="C232" s="80"/>
      <c r="D232" s="80"/>
      <c r="E232" s="92"/>
      <c r="F232" s="80"/>
      <c r="G232" s="102">
        <v>100000</v>
      </c>
    </row>
    <row r="233" spans="1:7" ht="12.75">
      <c r="A233" s="80"/>
      <c r="B233" s="71"/>
      <c r="C233" s="80"/>
      <c r="D233" s="80"/>
      <c r="E233" s="92"/>
      <c r="F233" s="80"/>
      <c r="G233" s="98"/>
    </row>
    <row r="234" spans="1:7" ht="13.5" thickBot="1">
      <c r="A234" s="80"/>
      <c r="B234" s="80" t="s">
        <v>72</v>
      </c>
      <c r="C234" s="80"/>
      <c r="D234" s="80"/>
      <c r="E234" s="92"/>
      <c r="F234" s="80"/>
      <c r="G234" s="104">
        <f>SUM(G228:G233)</f>
        <v>368603</v>
      </c>
    </row>
    <row r="235" spans="1:7" ht="13.5" thickTop="1">
      <c r="A235" s="80"/>
      <c r="B235" s="80"/>
      <c r="C235" s="80"/>
      <c r="D235" s="80"/>
      <c r="E235" s="92"/>
      <c r="F235" s="80"/>
      <c r="G235" s="102"/>
    </row>
    <row r="236" ht="12.75">
      <c r="B236" s="71" t="s">
        <v>84</v>
      </c>
    </row>
    <row r="239" spans="1:2" ht="12.75">
      <c r="A239" s="72" t="s">
        <v>151</v>
      </c>
      <c r="B239" s="70" t="s">
        <v>73</v>
      </c>
    </row>
    <row r="240" ht="12.75">
      <c r="B240" s="60" t="s">
        <v>74</v>
      </c>
    </row>
    <row r="243" spans="1:2" ht="12.75">
      <c r="A243" s="105" t="s">
        <v>152</v>
      </c>
      <c r="B243" s="82" t="s">
        <v>75</v>
      </c>
    </row>
    <row r="244" spans="1:2" ht="12.75">
      <c r="A244" s="71"/>
      <c r="B244" s="71" t="s">
        <v>76</v>
      </c>
    </row>
    <row r="247" spans="1:2" ht="12.75">
      <c r="A247" s="72" t="s">
        <v>153</v>
      </c>
      <c r="B247" s="70" t="s">
        <v>115</v>
      </c>
    </row>
    <row r="248" spans="1:2" ht="12.75">
      <c r="A248" s="72"/>
      <c r="B248" s="71" t="s">
        <v>194</v>
      </c>
    </row>
    <row r="249" spans="1:2" ht="12.75">
      <c r="A249" s="72"/>
      <c r="B249" s="70"/>
    </row>
    <row r="250" ht="12.75">
      <c r="B250" s="60" t="s">
        <v>173</v>
      </c>
    </row>
    <row r="251" spans="1:2" ht="12.75">
      <c r="A251" s="72" t="s">
        <v>158</v>
      </c>
      <c r="B251" s="70" t="s">
        <v>77</v>
      </c>
    </row>
    <row r="252" spans="4:9" ht="12.75">
      <c r="D252" s="70" t="s">
        <v>85</v>
      </c>
      <c r="E252" s="70"/>
      <c r="G252" s="70" t="s">
        <v>289</v>
      </c>
      <c r="H252" s="70"/>
      <c r="I252" s="70"/>
    </row>
    <row r="253" spans="4:8" ht="12.75">
      <c r="D253" s="107" t="s">
        <v>287</v>
      </c>
      <c r="E253" s="107" t="s">
        <v>288</v>
      </c>
      <c r="G253" s="107" t="s">
        <v>287</v>
      </c>
      <c r="H253" s="107" t="s">
        <v>288</v>
      </c>
    </row>
    <row r="255" spans="2:8" ht="12.75">
      <c r="B255" s="60" t="s">
        <v>216</v>
      </c>
      <c r="D255" s="67">
        <f>+income!B33</f>
        <v>323</v>
      </c>
      <c r="E255" s="67">
        <f>+income!D33</f>
        <v>4038</v>
      </c>
      <c r="F255" s="67"/>
      <c r="G255" s="67">
        <f>+income!F33</f>
        <v>-115937</v>
      </c>
      <c r="H255" s="67">
        <f>+income!H33</f>
        <v>22825</v>
      </c>
    </row>
    <row r="256" spans="4:8" ht="12.75">
      <c r="D256" s="67"/>
      <c r="E256" s="67"/>
      <c r="F256" s="67"/>
      <c r="G256" s="67"/>
      <c r="H256" s="67"/>
    </row>
    <row r="257" spans="2:8" ht="12.75">
      <c r="B257" s="60" t="s">
        <v>200</v>
      </c>
      <c r="D257" s="67"/>
      <c r="E257" s="67"/>
      <c r="F257" s="67"/>
      <c r="G257" s="67"/>
      <c r="H257" s="67"/>
    </row>
    <row r="258" spans="2:8" ht="12.75">
      <c r="B258" s="73" t="s">
        <v>199</v>
      </c>
      <c r="D258" s="67">
        <v>319496</v>
      </c>
      <c r="E258" s="67">
        <v>319506</v>
      </c>
      <c r="F258" s="67"/>
      <c r="G258" s="67">
        <v>319499</v>
      </c>
      <c r="H258" s="67">
        <v>319509</v>
      </c>
    </row>
    <row r="259" spans="2:8" ht="12.75">
      <c r="B259" s="73"/>
      <c r="D259" s="67"/>
      <c r="E259" s="67"/>
      <c r="F259" s="67"/>
      <c r="G259" s="67"/>
      <c r="H259" s="67"/>
    </row>
    <row r="260" spans="2:8" ht="12.75">
      <c r="B260" s="60" t="s">
        <v>217</v>
      </c>
      <c r="D260" s="108">
        <f>+D255/D258*100</f>
        <v>0.10109672734556928</v>
      </c>
      <c r="E260" s="108">
        <f>+E255/E258*100</f>
        <v>1.2638260314360292</v>
      </c>
      <c r="F260" s="67"/>
      <c r="G260" s="108">
        <f>+G255/G258*100</f>
        <v>-36.287124529341256</v>
      </c>
      <c r="H260" s="108">
        <f>+H255/H258*100</f>
        <v>7.143773727813614</v>
      </c>
    </row>
    <row r="262" ht="12.75">
      <c r="B262" s="60" t="s">
        <v>172</v>
      </c>
    </row>
    <row r="263" ht="12.75">
      <c r="B263" s="60" t="s">
        <v>159</v>
      </c>
    </row>
    <row r="265" ht="12.75">
      <c r="A265" s="70" t="s">
        <v>78</v>
      </c>
    </row>
    <row r="266" ht="12.75">
      <c r="A266" s="71"/>
    </row>
    <row r="267" ht="12.75">
      <c r="A267" s="71"/>
    </row>
    <row r="268" ht="12.75">
      <c r="A268" s="71"/>
    </row>
    <row r="269" ht="12.75">
      <c r="A269" s="70"/>
    </row>
    <row r="270" ht="12.75">
      <c r="A270" s="70" t="s">
        <v>79</v>
      </c>
    </row>
    <row r="271" ht="12.75">
      <c r="A271" s="70" t="s">
        <v>165</v>
      </c>
    </row>
    <row r="272" ht="12.75">
      <c r="A272" s="70" t="s">
        <v>166</v>
      </c>
    </row>
    <row r="273" ht="12.75">
      <c r="A273" s="71"/>
    </row>
    <row r="274" ht="12.75">
      <c r="A274" s="70" t="s">
        <v>80</v>
      </c>
    </row>
    <row r="275" ht="12.75">
      <c r="A275" s="106" t="s">
        <v>313</v>
      </c>
    </row>
  </sheetData>
  <printOptions/>
  <pageMargins left="0.69" right="0.25" top="0.32" bottom="0.33" header="0.22" footer="0.41"/>
  <pageSetup fitToHeight="1" fitToWidth="1" horizontalDpi="600" verticalDpi="600" orientation="portrait" paperSize="9" scale="76" r:id="rId1"/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Bolton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Bolton Berhad</dc:creator>
  <cp:keywords/>
  <dc:description/>
  <cp:lastModifiedBy>BOLTON BHD</cp:lastModifiedBy>
  <cp:lastPrinted>2005-11-18T01:54:18Z</cp:lastPrinted>
  <dcterms:created xsi:type="dcterms:W3CDTF">2002-10-29T06:52:49Z</dcterms:created>
  <dcterms:modified xsi:type="dcterms:W3CDTF">2005-11-24T07:32:00Z</dcterms:modified>
  <cp:category/>
  <cp:version/>
  <cp:contentType/>
  <cp:contentStatus/>
</cp:coreProperties>
</file>